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lhaywilson/Desktop/PFAS/After External Review 2023/Final Tables/"/>
    </mc:Choice>
  </mc:AlternateContent>
  <xr:revisionPtr revIDLastSave="0" documentId="13_ncr:1_{40B2CE99-574C-5D45-A049-9FF5364F2D77}" xr6:coauthVersionLast="47" xr6:coauthVersionMax="47" xr10:uidLastSave="{00000000-0000-0000-0000-000000000000}"/>
  <bookViews>
    <workbookView xWindow="13240" yWindow="1540" windowWidth="35260" windowHeight="21340" tabRatio="729" activeTab="9" xr2:uid="{00000000-000D-0000-FFFF-FFFF00000000}"/>
  </bookViews>
  <sheets>
    <sheet name="ReadMe" sheetId="19" r:id="rId1"/>
    <sheet name="Main Table" sheetId="1" r:id="rId2"/>
    <sheet name="Solubility (S)" sheetId="15" r:id="rId3"/>
    <sheet name="Vapor Pressure (VP)" sheetId="14" r:id="rId4"/>
    <sheet name="Henry's Constant (KH)" sheetId="13" r:id="rId5"/>
    <sheet name="Critical Micelle Conc. (CMC)" sheetId="16" r:id="rId6"/>
    <sheet name="Log Koc" sheetId="11" r:id="rId7"/>
    <sheet name="pKa" sheetId="17" r:id="rId8"/>
    <sheet name="References" sheetId="7" r:id="rId9"/>
    <sheet name="Constants" sheetId="18" r:id="rId10"/>
  </sheets>
  <definedNames>
    <definedName name="_xlnm._FilterDatabase" localSheetId="5" hidden="1">'Critical Micelle Conc. (CMC)'!$A$6:$Q$102</definedName>
    <definedName name="_xlnm._FilterDatabase" localSheetId="4" hidden="1">'Henry''s Constant (KH)'!$A$6:$P$268</definedName>
    <definedName name="_xlnm._FilterDatabase" localSheetId="6" hidden="1">'Log Koc'!$A$6:$I$269</definedName>
    <definedName name="_xlnm._FilterDatabase" localSheetId="1" hidden="1">'Main Table'!$A$7:$R$136</definedName>
    <definedName name="_xlnm._FilterDatabase" localSheetId="7" hidden="1">pKa!$A$6:$K$133</definedName>
    <definedName name="_xlnm._FilterDatabase" localSheetId="8" hidden="1">References!$A$6:$O$123</definedName>
    <definedName name="_xlnm._FilterDatabase" localSheetId="2" hidden="1">'Solubility (S)'!$A$6:$Q$290</definedName>
    <definedName name="_xlnm._FilterDatabase" localSheetId="3" hidden="1">'Vapor Pressure (VP)'!$A$6:$O$371</definedName>
    <definedName name="aaaa" localSheetId="5">#REF!</definedName>
    <definedName name="aaaa" localSheetId="7">#REF!</definedName>
    <definedName name="aaaa" localSheetId="0">#REF!</definedName>
    <definedName name="aaaa" localSheetId="2">#REF!</definedName>
    <definedName name="aaaa" localSheetId="3">#REF!</definedName>
    <definedName name="aaaa">#REF!</definedName>
    <definedName name="_xlnm.Database" localSheetId="5">#REF!</definedName>
    <definedName name="_xlnm.Database" localSheetId="7">#REF!</definedName>
    <definedName name="_xlnm.Database" localSheetId="0">#REF!</definedName>
    <definedName name="_xlnm.Database" localSheetId="2">#REF!</definedName>
    <definedName name="_xlnm.Database" localSheetId="3">#REF!</definedName>
    <definedName name="_xlnm.Database">#REF!</definedName>
    <definedName name="dd" localSheetId="5">#REF!</definedName>
    <definedName name="dd" localSheetId="7">#REF!</definedName>
    <definedName name="dd" localSheetId="0">#REF!</definedName>
    <definedName name="dd" localSheetId="2">#REF!</definedName>
    <definedName name="dd" localSheetId="3">#REF!</definedName>
    <definedName name="dd">#REF!</definedName>
    <definedName name="dddd" localSheetId="5">#REF!</definedName>
    <definedName name="dddd" localSheetId="7">#REF!</definedName>
    <definedName name="dddd" localSheetId="0">#REF!</definedName>
    <definedName name="dddd" localSheetId="2">#REF!</definedName>
    <definedName name="dddd" localSheetId="3">#REF!</definedName>
    <definedName name="dddd">#REF!</definedName>
    <definedName name="Final_Models" localSheetId="5">#REF!</definedName>
    <definedName name="Final_Models" localSheetId="7">#REF!</definedName>
    <definedName name="Final_Models" localSheetId="0">#REF!</definedName>
    <definedName name="Final_Models" localSheetId="2">#REF!</definedName>
    <definedName name="Final_Models" localSheetId="3">#REF!</definedName>
    <definedName name="Final_Models">#REF!</definedName>
    <definedName name="gg" localSheetId="5">#REF!</definedName>
    <definedName name="gg" localSheetId="7">#REF!</definedName>
    <definedName name="gg" localSheetId="0">#REF!</definedName>
    <definedName name="gg" localSheetId="2">#REF!</definedName>
    <definedName name="gg" localSheetId="3">#REF!</definedName>
    <definedName name="gg">#REF!</definedName>
    <definedName name="ggg" localSheetId="5">#REF!</definedName>
    <definedName name="ggg" localSheetId="7">#REF!</definedName>
    <definedName name="ggg" localSheetId="0">#REF!</definedName>
    <definedName name="ggg" localSheetId="2">#REF!</definedName>
    <definedName name="ggg" localSheetId="3">#REF!</definedName>
    <definedName name="ggg">#REF!</definedName>
    <definedName name="InitDate080359M" hidden="1">34598.8196527778</definedName>
    <definedName name="jjj" localSheetId="0">#REF!</definedName>
    <definedName name="jjj">#REF!</definedName>
    <definedName name="LocationCoordinates_All" localSheetId="5">#REF!</definedName>
    <definedName name="LocationCoordinates_All" localSheetId="7">#REF!</definedName>
    <definedName name="LocationCoordinates_All" localSheetId="0">#REF!</definedName>
    <definedName name="LocationCoordinates_All" localSheetId="2">#REF!</definedName>
    <definedName name="LocationCoordinates_All" localSheetId="3">#REF!</definedName>
    <definedName name="LocationCoordinates_All">#REF!</definedName>
    <definedName name="MOVE">#N/A</definedName>
    <definedName name="newdatabase" localSheetId="5">#REF!</definedName>
    <definedName name="newdatabase" localSheetId="7">#REF!</definedName>
    <definedName name="newdatabase" localSheetId="0">#REF!</definedName>
    <definedName name="newdatabase" localSheetId="2">#REF!</definedName>
    <definedName name="newdatabase" localSheetId="3">#REF!</definedName>
    <definedName name="newdatabase">#REF!</definedName>
    <definedName name="O" hidden="1">"¨Á¿ÁÈ~ŸÅÊ»Ì×ÅÝ„²ÓÖØÌÛÉ×Ø"</definedName>
    <definedName name="OLE_LINK387" localSheetId="1">'Main Table'!$E$104</definedName>
    <definedName name="OLE_LINK482" localSheetId="1">'Main Table'!$E$72</definedName>
    <definedName name="OLE_LINK51" localSheetId="1">'Main Table'!$E$70</definedName>
    <definedName name="OLE_LINK79" localSheetId="1">'Main Table'!$E$56</definedName>
    <definedName name="Organ080359M" hidden="1">"Commonwealth Technology, Inc."</definedName>
    <definedName name="Print_1_Page" localSheetId="0">#REF!</definedName>
    <definedName name="Print_1_Page">#REF!</definedName>
    <definedName name="Print_2_Pages" localSheetId="5">#REF!</definedName>
    <definedName name="Print_2_Pages" localSheetId="7">#REF!</definedName>
    <definedName name="Print_2_Pages" localSheetId="0">#REF!</definedName>
    <definedName name="Print_2_Pages" localSheetId="2">#REF!</definedName>
    <definedName name="Print_2_Pages" localSheetId="3">#REF!</definedName>
    <definedName name="Print_2_Pages">#REF!</definedName>
    <definedName name="_xlnm.Print_Area" localSheetId="5">#REF!</definedName>
    <definedName name="_xlnm.Print_Area" localSheetId="6">'Log Koc'!#REF!</definedName>
    <definedName name="_xlnm.Print_Area" localSheetId="7">#REF!</definedName>
    <definedName name="_xlnm.Print_Area" localSheetId="0">#REF!</definedName>
    <definedName name="_xlnm.Print_Area" localSheetId="3">#REF!</definedName>
    <definedName name="_xlnm.Print_Area">#REF!</definedName>
    <definedName name="PRINT_AREA_MI" localSheetId="5">#REF!</definedName>
    <definedName name="PRINT_AREA_MI" localSheetId="7">#REF!</definedName>
    <definedName name="PRINT_AREA_MI" localSheetId="0">#REF!</definedName>
    <definedName name="PRINT_AREA_MI" localSheetId="2">#REF!</definedName>
    <definedName name="PRINT_AREA_MI" localSheetId="3">#REF!</definedName>
    <definedName name="PRINT_AREA_MI">#REF!</definedName>
    <definedName name="Print_Area_MI2" localSheetId="5">#REF!</definedName>
    <definedName name="Print_Area_MI2" localSheetId="7">#REF!</definedName>
    <definedName name="Print_Area_MI2" localSheetId="0">#REF!</definedName>
    <definedName name="Print_Area_MI2" localSheetId="2">#REF!</definedName>
    <definedName name="Print_Area_MI2" localSheetId="3">#REF!</definedName>
    <definedName name="Print_Area_MI2">#REF!</definedName>
    <definedName name="printarea">#REF!</definedName>
    <definedName name="R_atm">Constants!$C$2</definedName>
    <definedName name="R_Pa">Constants!$C$3</definedName>
    <definedName name="S" hidden="1">"|}~z¦ƒ‰‡„y©"</definedName>
    <definedName name="Serial080359M" hidden="1">"001-KY031505-P"</definedName>
    <definedName name="U" hidden="1">"©ÀÒÆÐƒ¦ÊØÎÕÊØÙ"</definedName>
    <definedName name="W5.0.23"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7" l="1"/>
  <c r="A1" i="17"/>
  <c r="A1" i="11"/>
  <c r="A1" i="16"/>
  <c r="A1" i="14"/>
  <c r="A1" i="13"/>
  <c r="A1" i="15"/>
  <c r="A1" i="1"/>
  <c r="F102" i="7" l="1"/>
  <c r="F103" i="7"/>
  <c r="G102" i="7"/>
  <c r="H102" i="7"/>
  <c r="I102" i="7"/>
  <c r="J102" i="7"/>
  <c r="K102" i="7"/>
  <c r="L102" i="7"/>
  <c r="M102" i="7"/>
  <c r="N102" i="7"/>
  <c r="O102" i="7"/>
  <c r="O168" i="14"/>
  <c r="O167" i="14"/>
  <c r="J167" i="14"/>
  <c r="K167" i="14"/>
  <c r="L167" i="14"/>
  <c r="J168" i="14"/>
  <c r="K168" i="14"/>
  <c r="L168" i="14"/>
  <c r="L245" i="14" l="1"/>
  <c r="K245" i="14"/>
  <c r="J245" i="14"/>
  <c r="I9" i="13" l="1"/>
  <c r="J9" i="13" s="1"/>
  <c r="K10" i="13"/>
  <c r="I10" i="13" s="1"/>
  <c r="J10" i="13" s="1"/>
  <c r="K11" i="13"/>
  <c r="I11" i="13" s="1"/>
  <c r="J11" i="13" s="1"/>
  <c r="K12" i="13"/>
  <c r="I12" i="13" s="1"/>
  <c r="J12" i="13" s="1"/>
  <c r="K13" i="13"/>
  <c r="I13" i="13" s="1"/>
  <c r="J13" i="13" s="1"/>
  <c r="K14" i="13"/>
  <c r="I14" i="13" s="1"/>
  <c r="J14" i="13" s="1"/>
  <c r="K15" i="13"/>
  <c r="I15" i="13" s="1"/>
  <c r="J15" i="13" s="1"/>
  <c r="I16" i="13"/>
  <c r="J16" i="13" s="1"/>
  <c r="G9" i="13"/>
  <c r="H9" i="13" s="1"/>
  <c r="I127" i="13"/>
  <c r="J127" i="13" s="1"/>
  <c r="I128" i="13"/>
  <c r="J128" i="13" s="1"/>
  <c r="L201" i="14"/>
  <c r="K201" i="14"/>
  <c r="J201" i="14"/>
  <c r="L200" i="14"/>
  <c r="K200" i="14"/>
  <c r="J200" i="14"/>
  <c r="L199" i="14"/>
  <c r="K199" i="14"/>
  <c r="J199" i="14"/>
  <c r="J197" i="14"/>
  <c r="K197" i="14"/>
  <c r="L197" i="14"/>
  <c r="L196" i="14"/>
  <c r="K196" i="14"/>
  <c r="J196" i="14"/>
  <c r="I36" i="13"/>
  <c r="J36" i="13" s="1"/>
  <c r="J342" i="14"/>
  <c r="K342" i="14"/>
  <c r="L342" i="14"/>
  <c r="J208" i="14"/>
  <c r="K208" i="14"/>
  <c r="L208" i="14"/>
  <c r="J226" i="14"/>
  <c r="K226" i="14"/>
  <c r="L226" i="14"/>
  <c r="J225" i="14"/>
  <c r="K225" i="14"/>
  <c r="L225" i="14"/>
  <c r="J192" i="14"/>
  <c r="K192" i="14"/>
  <c r="L192" i="14"/>
  <c r="J193" i="14"/>
  <c r="K193" i="14"/>
  <c r="L193" i="14"/>
  <c r="J194" i="14"/>
  <c r="K194" i="14"/>
  <c r="L194" i="14"/>
  <c r="J195" i="14"/>
  <c r="K195" i="14"/>
  <c r="L195" i="14"/>
  <c r="J198" i="14"/>
  <c r="K198" i="14"/>
  <c r="L198" i="14"/>
  <c r="L191" i="14"/>
  <c r="K191" i="14"/>
  <c r="J191" i="14"/>
  <c r="K92" i="15"/>
  <c r="L92" i="15" s="1"/>
  <c r="K177" i="15"/>
  <c r="M177" i="15" s="1"/>
  <c r="N177" i="15" s="1"/>
  <c r="K125" i="15"/>
  <c r="L125" i="15" s="1"/>
  <c r="K66" i="15"/>
  <c r="L66" i="15" s="1"/>
  <c r="K48" i="15"/>
  <c r="M48" i="15" s="1"/>
  <c r="N48" i="15" s="1"/>
  <c r="K34" i="15"/>
  <c r="M34" i="15" s="1"/>
  <c r="N34" i="15" s="1"/>
  <c r="K168" i="15"/>
  <c r="M168" i="15" s="1"/>
  <c r="N168" i="15" s="1"/>
  <c r="K167" i="15"/>
  <c r="M167" i="15" s="1"/>
  <c r="N167" i="15" s="1"/>
  <c r="K173" i="15"/>
  <c r="L173" i="15" s="1"/>
  <c r="M173" i="15"/>
  <c r="N173" i="15" s="1"/>
  <c r="K172" i="15"/>
  <c r="L172" i="15" s="1"/>
  <c r="M172" i="15"/>
  <c r="N172" i="15" s="1"/>
  <c r="K171" i="15"/>
  <c r="L171" i="15" s="1"/>
  <c r="M171" i="15"/>
  <c r="N171" i="15" s="1"/>
  <c r="K164" i="15"/>
  <c r="L164" i="15" s="1"/>
  <c r="K165" i="15"/>
  <c r="L165" i="15" s="1"/>
  <c r="K166" i="15"/>
  <c r="M166" i="15" s="1"/>
  <c r="N166" i="15" s="1"/>
  <c r="K169" i="15"/>
  <c r="L169" i="15" s="1"/>
  <c r="K170" i="15"/>
  <c r="M170" i="15" s="1"/>
  <c r="N170" i="15" s="1"/>
  <c r="K163" i="15"/>
  <c r="L163" i="15" s="1"/>
  <c r="M284" i="15"/>
  <c r="N284" i="15" s="1"/>
  <c r="K284" i="15"/>
  <c r="L284" i="15" s="1"/>
  <c r="K262" i="15"/>
  <c r="L262" i="15" s="1"/>
  <c r="M262" i="15"/>
  <c r="N262" i="15" s="1"/>
  <c r="K254" i="15"/>
  <c r="L254" i="15" s="1"/>
  <c r="M254" i="15"/>
  <c r="N254" i="15" s="1"/>
  <c r="K233" i="15"/>
  <c r="L233" i="15" s="1"/>
  <c r="M233" i="15"/>
  <c r="N233" i="15" s="1"/>
  <c r="K212" i="15"/>
  <c r="L212" i="15" s="1"/>
  <c r="M212" i="15"/>
  <c r="N212" i="15" s="1"/>
  <c r="K203" i="15"/>
  <c r="L203" i="15" s="1"/>
  <c r="M203" i="15"/>
  <c r="N203" i="15" s="1"/>
  <c r="K191" i="15"/>
  <c r="L191" i="15" s="1"/>
  <c r="M191" i="15"/>
  <c r="N191" i="15" s="1"/>
  <c r="K185" i="15"/>
  <c r="M185" i="15" s="1"/>
  <c r="N185" i="15" s="1"/>
  <c r="K92" i="16"/>
  <c r="L92" i="16" s="1"/>
  <c r="M92" i="16"/>
  <c r="N92" i="16" s="1"/>
  <c r="M93" i="16"/>
  <c r="N93" i="16" s="1"/>
  <c r="K93" i="16"/>
  <c r="L93" i="16" s="1"/>
  <c r="K126" i="15"/>
  <c r="L126" i="15" s="1"/>
  <c r="M126" i="15"/>
  <c r="N126" i="15" s="1"/>
  <c r="G9" i="7"/>
  <c r="H9" i="7"/>
  <c r="I9" i="7"/>
  <c r="J9" i="7"/>
  <c r="K9" i="7"/>
  <c r="L9" i="7"/>
  <c r="M9" i="7"/>
  <c r="N9" i="7"/>
  <c r="O9" i="7"/>
  <c r="G12" i="7"/>
  <c r="H12" i="7"/>
  <c r="I12" i="7"/>
  <c r="J12" i="7"/>
  <c r="K12" i="7"/>
  <c r="L12" i="7"/>
  <c r="M12" i="7"/>
  <c r="N12" i="7"/>
  <c r="O12" i="7"/>
  <c r="G13" i="7"/>
  <c r="H13" i="7"/>
  <c r="I13" i="7"/>
  <c r="J13" i="7"/>
  <c r="K13" i="7"/>
  <c r="L13" i="7"/>
  <c r="M13" i="7"/>
  <c r="N13" i="7"/>
  <c r="O13" i="7"/>
  <c r="G14" i="7"/>
  <c r="H14" i="7"/>
  <c r="I14" i="7"/>
  <c r="J14" i="7"/>
  <c r="K14" i="7"/>
  <c r="L14" i="7"/>
  <c r="M14" i="7"/>
  <c r="N14" i="7"/>
  <c r="O14" i="7"/>
  <c r="G15" i="7"/>
  <c r="H15" i="7"/>
  <c r="I15" i="7"/>
  <c r="J15" i="7"/>
  <c r="K15" i="7"/>
  <c r="L15" i="7"/>
  <c r="M15" i="7"/>
  <c r="N15" i="7"/>
  <c r="O15" i="7"/>
  <c r="G16" i="7"/>
  <c r="H16" i="7"/>
  <c r="I16" i="7"/>
  <c r="J16" i="7"/>
  <c r="K16" i="7"/>
  <c r="L16" i="7"/>
  <c r="M16" i="7"/>
  <c r="N16" i="7"/>
  <c r="O16" i="7"/>
  <c r="G17" i="7"/>
  <c r="H17" i="7"/>
  <c r="I17" i="7"/>
  <c r="J17" i="7"/>
  <c r="K17" i="7"/>
  <c r="L17" i="7"/>
  <c r="M17" i="7"/>
  <c r="N17" i="7"/>
  <c r="O17" i="7"/>
  <c r="G18" i="7"/>
  <c r="H18" i="7"/>
  <c r="I18" i="7"/>
  <c r="J18" i="7"/>
  <c r="K18" i="7"/>
  <c r="L18" i="7"/>
  <c r="M18" i="7"/>
  <c r="N18" i="7"/>
  <c r="O18" i="7"/>
  <c r="G19" i="7"/>
  <c r="H19" i="7"/>
  <c r="I19" i="7"/>
  <c r="J19" i="7"/>
  <c r="K19" i="7"/>
  <c r="L19" i="7"/>
  <c r="M19" i="7"/>
  <c r="N19" i="7"/>
  <c r="O19" i="7"/>
  <c r="G20" i="7"/>
  <c r="H20" i="7"/>
  <c r="I20" i="7"/>
  <c r="J20" i="7"/>
  <c r="K20" i="7"/>
  <c r="L20" i="7"/>
  <c r="M20" i="7"/>
  <c r="N20" i="7"/>
  <c r="O20" i="7"/>
  <c r="G21" i="7"/>
  <c r="H21" i="7"/>
  <c r="I21" i="7"/>
  <c r="J21" i="7"/>
  <c r="K21" i="7"/>
  <c r="L21" i="7"/>
  <c r="M21" i="7"/>
  <c r="N21" i="7"/>
  <c r="O21" i="7"/>
  <c r="G22" i="7"/>
  <c r="H22" i="7"/>
  <c r="I22" i="7"/>
  <c r="J22" i="7"/>
  <c r="K22" i="7"/>
  <c r="L22" i="7"/>
  <c r="M22" i="7"/>
  <c r="N22" i="7"/>
  <c r="O22" i="7"/>
  <c r="G23" i="7"/>
  <c r="H23" i="7"/>
  <c r="I23" i="7"/>
  <c r="J23" i="7"/>
  <c r="K23" i="7"/>
  <c r="L23" i="7"/>
  <c r="M23" i="7"/>
  <c r="N23" i="7"/>
  <c r="O23" i="7"/>
  <c r="G24" i="7"/>
  <c r="H24" i="7"/>
  <c r="I24" i="7"/>
  <c r="J24" i="7"/>
  <c r="K24" i="7"/>
  <c r="L24" i="7"/>
  <c r="M24" i="7"/>
  <c r="N24" i="7"/>
  <c r="O24" i="7"/>
  <c r="G25" i="7"/>
  <c r="H25" i="7"/>
  <c r="I25" i="7"/>
  <c r="J25" i="7"/>
  <c r="K25" i="7"/>
  <c r="L25" i="7"/>
  <c r="M25" i="7"/>
  <c r="N25" i="7"/>
  <c r="O25" i="7"/>
  <c r="G26" i="7"/>
  <c r="H26" i="7"/>
  <c r="I26" i="7"/>
  <c r="J26" i="7"/>
  <c r="K26" i="7"/>
  <c r="L26" i="7"/>
  <c r="M26" i="7"/>
  <c r="N26" i="7"/>
  <c r="O26" i="7"/>
  <c r="G27" i="7"/>
  <c r="H27" i="7"/>
  <c r="I27" i="7"/>
  <c r="J27" i="7"/>
  <c r="K27" i="7"/>
  <c r="L27" i="7"/>
  <c r="M27" i="7"/>
  <c r="N27" i="7"/>
  <c r="O27" i="7"/>
  <c r="G28" i="7"/>
  <c r="H28" i="7"/>
  <c r="I28" i="7"/>
  <c r="J28" i="7"/>
  <c r="K28" i="7"/>
  <c r="L28" i="7"/>
  <c r="M28" i="7"/>
  <c r="N28" i="7"/>
  <c r="O28" i="7"/>
  <c r="G29" i="7"/>
  <c r="H29" i="7"/>
  <c r="I29" i="7"/>
  <c r="J29" i="7"/>
  <c r="K29" i="7"/>
  <c r="L29" i="7"/>
  <c r="M29" i="7"/>
  <c r="N29" i="7"/>
  <c r="O29" i="7"/>
  <c r="G30" i="7"/>
  <c r="H30" i="7"/>
  <c r="I30" i="7"/>
  <c r="J30" i="7"/>
  <c r="K30" i="7"/>
  <c r="L30" i="7"/>
  <c r="M30" i="7"/>
  <c r="N30" i="7"/>
  <c r="O30" i="7"/>
  <c r="G31" i="7"/>
  <c r="H31" i="7"/>
  <c r="I31" i="7"/>
  <c r="J31" i="7"/>
  <c r="K31" i="7"/>
  <c r="L31" i="7"/>
  <c r="M31" i="7"/>
  <c r="N31" i="7"/>
  <c r="O31" i="7"/>
  <c r="G32" i="7"/>
  <c r="H32" i="7"/>
  <c r="I32" i="7"/>
  <c r="J32" i="7"/>
  <c r="K32" i="7"/>
  <c r="L32" i="7"/>
  <c r="M32" i="7"/>
  <c r="N32" i="7"/>
  <c r="O32" i="7"/>
  <c r="G33" i="7"/>
  <c r="H33" i="7"/>
  <c r="I33" i="7"/>
  <c r="J33" i="7"/>
  <c r="K33" i="7"/>
  <c r="L33" i="7"/>
  <c r="M33" i="7"/>
  <c r="N33" i="7"/>
  <c r="O33" i="7"/>
  <c r="G34" i="7"/>
  <c r="H34" i="7"/>
  <c r="I34" i="7"/>
  <c r="J34" i="7"/>
  <c r="K34" i="7"/>
  <c r="L34" i="7"/>
  <c r="M34" i="7"/>
  <c r="N34" i="7"/>
  <c r="O34" i="7"/>
  <c r="G35" i="7"/>
  <c r="H35" i="7"/>
  <c r="I35" i="7"/>
  <c r="J35" i="7"/>
  <c r="K35" i="7"/>
  <c r="L35" i="7"/>
  <c r="M35" i="7"/>
  <c r="N35" i="7"/>
  <c r="O35" i="7"/>
  <c r="G36" i="7"/>
  <c r="H36" i="7"/>
  <c r="I36" i="7"/>
  <c r="J36" i="7"/>
  <c r="K36" i="7"/>
  <c r="L36" i="7"/>
  <c r="M36" i="7"/>
  <c r="N36" i="7"/>
  <c r="O36" i="7"/>
  <c r="G37" i="7"/>
  <c r="H37" i="7"/>
  <c r="I37" i="7"/>
  <c r="J37" i="7"/>
  <c r="K37" i="7"/>
  <c r="L37" i="7"/>
  <c r="M37" i="7"/>
  <c r="N37" i="7"/>
  <c r="O37" i="7"/>
  <c r="G38" i="7"/>
  <c r="H38" i="7"/>
  <c r="I38" i="7"/>
  <c r="J38" i="7"/>
  <c r="K38" i="7"/>
  <c r="L38" i="7"/>
  <c r="M38" i="7"/>
  <c r="N38" i="7"/>
  <c r="O38" i="7"/>
  <c r="G39" i="7"/>
  <c r="H39" i="7"/>
  <c r="I39" i="7"/>
  <c r="J39" i="7"/>
  <c r="K39" i="7"/>
  <c r="L39" i="7"/>
  <c r="M39" i="7"/>
  <c r="N39" i="7"/>
  <c r="O39" i="7"/>
  <c r="G40" i="7"/>
  <c r="H40" i="7"/>
  <c r="I40" i="7"/>
  <c r="J40" i="7"/>
  <c r="K40" i="7"/>
  <c r="L40" i="7"/>
  <c r="M40" i="7"/>
  <c r="N40" i="7"/>
  <c r="O40" i="7"/>
  <c r="G41" i="7"/>
  <c r="H41" i="7"/>
  <c r="I41" i="7"/>
  <c r="J41" i="7"/>
  <c r="K41" i="7"/>
  <c r="L41" i="7"/>
  <c r="M41" i="7"/>
  <c r="N41" i="7"/>
  <c r="O41" i="7"/>
  <c r="G42" i="7"/>
  <c r="H42" i="7"/>
  <c r="I42" i="7"/>
  <c r="J42" i="7"/>
  <c r="K42" i="7"/>
  <c r="L42" i="7"/>
  <c r="M42" i="7"/>
  <c r="N42" i="7"/>
  <c r="O42" i="7"/>
  <c r="G43" i="7"/>
  <c r="H43" i="7"/>
  <c r="I43" i="7"/>
  <c r="J43" i="7"/>
  <c r="K43" i="7"/>
  <c r="L43" i="7"/>
  <c r="M43" i="7"/>
  <c r="N43" i="7"/>
  <c r="O43" i="7"/>
  <c r="G44" i="7"/>
  <c r="H44" i="7"/>
  <c r="I44" i="7"/>
  <c r="J44" i="7"/>
  <c r="K44" i="7"/>
  <c r="L44" i="7"/>
  <c r="M44" i="7"/>
  <c r="N44" i="7"/>
  <c r="O44" i="7"/>
  <c r="G45" i="7"/>
  <c r="H45" i="7"/>
  <c r="I45" i="7"/>
  <c r="J45" i="7"/>
  <c r="K45" i="7"/>
  <c r="L45" i="7"/>
  <c r="M45" i="7"/>
  <c r="N45" i="7"/>
  <c r="O45" i="7"/>
  <c r="G46" i="7"/>
  <c r="H46" i="7"/>
  <c r="I46" i="7"/>
  <c r="J46" i="7"/>
  <c r="K46" i="7"/>
  <c r="L46" i="7"/>
  <c r="M46" i="7"/>
  <c r="N46" i="7"/>
  <c r="O46" i="7"/>
  <c r="G47" i="7"/>
  <c r="H47" i="7"/>
  <c r="I47" i="7"/>
  <c r="J47" i="7"/>
  <c r="K47" i="7"/>
  <c r="L47" i="7"/>
  <c r="M47" i="7"/>
  <c r="N47" i="7"/>
  <c r="O47" i="7"/>
  <c r="G48" i="7"/>
  <c r="H48" i="7"/>
  <c r="I48" i="7"/>
  <c r="J48" i="7"/>
  <c r="K48" i="7"/>
  <c r="L48" i="7"/>
  <c r="M48" i="7"/>
  <c r="N48" i="7"/>
  <c r="O48" i="7"/>
  <c r="G49" i="7"/>
  <c r="H49" i="7"/>
  <c r="I49" i="7"/>
  <c r="J49" i="7"/>
  <c r="K49" i="7"/>
  <c r="L49" i="7"/>
  <c r="M49" i="7"/>
  <c r="N49" i="7"/>
  <c r="O49" i="7"/>
  <c r="G50" i="7"/>
  <c r="H50" i="7"/>
  <c r="I50" i="7"/>
  <c r="J50" i="7"/>
  <c r="K50" i="7"/>
  <c r="L50" i="7"/>
  <c r="M50" i="7"/>
  <c r="N50" i="7"/>
  <c r="O50" i="7"/>
  <c r="G51" i="7"/>
  <c r="H51" i="7"/>
  <c r="I51" i="7"/>
  <c r="J51" i="7"/>
  <c r="K51" i="7"/>
  <c r="L51" i="7"/>
  <c r="M51" i="7"/>
  <c r="N51" i="7"/>
  <c r="O51" i="7"/>
  <c r="G52" i="7"/>
  <c r="H52" i="7"/>
  <c r="I52" i="7"/>
  <c r="J52" i="7"/>
  <c r="K52" i="7"/>
  <c r="L52" i="7"/>
  <c r="M52" i="7"/>
  <c r="N52" i="7"/>
  <c r="O52" i="7"/>
  <c r="G53" i="7"/>
  <c r="H53" i="7"/>
  <c r="I53" i="7"/>
  <c r="J53" i="7"/>
  <c r="K53" i="7"/>
  <c r="L53" i="7"/>
  <c r="M53" i="7"/>
  <c r="N53" i="7"/>
  <c r="O53" i="7"/>
  <c r="G54" i="7"/>
  <c r="H54" i="7"/>
  <c r="I54" i="7"/>
  <c r="J54" i="7"/>
  <c r="K54" i="7"/>
  <c r="L54" i="7"/>
  <c r="M54" i="7"/>
  <c r="N54" i="7"/>
  <c r="O54" i="7"/>
  <c r="G55" i="7"/>
  <c r="H55" i="7"/>
  <c r="I55" i="7"/>
  <c r="J55" i="7"/>
  <c r="K55" i="7"/>
  <c r="L55" i="7"/>
  <c r="M55" i="7"/>
  <c r="N55" i="7"/>
  <c r="O55" i="7"/>
  <c r="G56" i="7"/>
  <c r="H56" i="7"/>
  <c r="I56" i="7"/>
  <c r="J56" i="7"/>
  <c r="K56" i="7"/>
  <c r="L56" i="7"/>
  <c r="M56" i="7"/>
  <c r="N56" i="7"/>
  <c r="O56" i="7"/>
  <c r="G57" i="7"/>
  <c r="H57" i="7"/>
  <c r="I57" i="7"/>
  <c r="J57" i="7"/>
  <c r="K57" i="7"/>
  <c r="L57" i="7"/>
  <c r="M57" i="7"/>
  <c r="N57" i="7"/>
  <c r="O57" i="7"/>
  <c r="G58" i="7"/>
  <c r="H58" i="7"/>
  <c r="I58" i="7"/>
  <c r="J58" i="7"/>
  <c r="K58" i="7"/>
  <c r="L58" i="7"/>
  <c r="M58" i="7"/>
  <c r="N58" i="7"/>
  <c r="O58" i="7"/>
  <c r="G59" i="7"/>
  <c r="H59" i="7"/>
  <c r="I59" i="7"/>
  <c r="J59" i="7"/>
  <c r="K59" i="7"/>
  <c r="L59" i="7"/>
  <c r="M59" i="7"/>
  <c r="N59" i="7"/>
  <c r="O59" i="7"/>
  <c r="G60" i="7"/>
  <c r="H60" i="7"/>
  <c r="I60" i="7"/>
  <c r="J60" i="7"/>
  <c r="K60" i="7"/>
  <c r="L60" i="7"/>
  <c r="M60" i="7"/>
  <c r="N60" i="7"/>
  <c r="O60" i="7"/>
  <c r="G61" i="7"/>
  <c r="H61" i="7"/>
  <c r="I61" i="7"/>
  <c r="J61" i="7"/>
  <c r="K61" i="7"/>
  <c r="L61" i="7"/>
  <c r="M61" i="7"/>
  <c r="N61" i="7"/>
  <c r="O61" i="7"/>
  <c r="G62" i="7"/>
  <c r="H62" i="7"/>
  <c r="I62" i="7"/>
  <c r="J62" i="7"/>
  <c r="K62" i="7"/>
  <c r="L62" i="7"/>
  <c r="M62" i="7"/>
  <c r="N62" i="7"/>
  <c r="O62" i="7"/>
  <c r="G63" i="7"/>
  <c r="H63" i="7"/>
  <c r="I63" i="7"/>
  <c r="J63" i="7"/>
  <c r="K63" i="7"/>
  <c r="L63" i="7"/>
  <c r="M63" i="7"/>
  <c r="N63" i="7"/>
  <c r="O63" i="7"/>
  <c r="G64" i="7"/>
  <c r="H64" i="7"/>
  <c r="I64" i="7"/>
  <c r="J64" i="7"/>
  <c r="K64" i="7"/>
  <c r="L64" i="7"/>
  <c r="M64" i="7"/>
  <c r="N64" i="7"/>
  <c r="O64" i="7"/>
  <c r="G65" i="7"/>
  <c r="H65" i="7"/>
  <c r="I65" i="7"/>
  <c r="J65" i="7"/>
  <c r="K65" i="7"/>
  <c r="L65" i="7"/>
  <c r="M65" i="7"/>
  <c r="N65" i="7"/>
  <c r="O65" i="7"/>
  <c r="G66" i="7"/>
  <c r="H66" i="7"/>
  <c r="I66" i="7"/>
  <c r="J66" i="7"/>
  <c r="K66" i="7"/>
  <c r="L66" i="7"/>
  <c r="M66" i="7"/>
  <c r="N66" i="7"/>
  <c r="O66" i="7"/>
  <c r="G67" i="7"/>
  <c r="H67" i="7"/>
  <c r="I67" i="7"/>
  <c r="J67" i="7"/>
  <c r="K67" i="7"/>
  <c r="L67" i="7"/>
  <c r="M67" i="7"/>
  <c r="N67" i="7"/>
  <c r="O67" i="7"/>
  <c r="G68" i="7"/>
  <c r="H68" i="7"/>
  <c r="I68" i="7"/>
  <c r="J68" i="7"/>
  <c r="K68" i="7"/>
  <c r="L68" i="7"/>
  <c r="M68" i="7"/>
  <c r="N68" i="7"/>
  <c r="O68" i="7"/>
  <c r="G69" i="7"/>
  <c r="H69" i="7"/>
  <c r="I69" i="7"/>
  <c r="J69" i="7"/>
  <c r="K69" i="7"/>
  <c r="L69" i="7"/>
  <c r="M69" i="7"/>
  <c r="N69" i="7"/>
  <c r="O69" i="7"/>
  <c r="G70" i="7"/>
  <c r="H70" i="7"/>
  <c r="I70" i="7"/>
  <c r="J70" i="7"/>
  <c r="K70" i="7"/>
  <c r="L70" i="7"/>
  <c r="M70" i="7"/>
  <c r="N70" i="7"/>
  <c r="O70" i="7"/>
  <c r="G71" i="7"/>
  <c r="H71" i="7"/>
  <c r="I71" i="7"/>
  <c r="J71" i="7"/>
  <c r="K71" i="7"/>
  <c r="L71" i="7"/>
  <c r="M71" i="7"/>
  <c r="N71" i="7"/>
  <c r="O71" i="7"/>
  <c r="G72" i="7"/>
  <c r="H72" i="7"/>
  <c r="I72" i="7"/>
  <c r="J72" i="7"/>
  <c r="K72" i="7"/>
  <c r="L72" i="7"/>
  <c r="M72" i="7"/>
  <c r="N72" i="7"/>
  <c r="O72" i="7"/>
  <c r="G73" i="7"/>
  <c r="H73" i="7"/>
  <c r="I73" i="7"/>
  <c r="J73" i="7"/>
  <c r="K73" i="7"/>
  <c r="L73" i="7"/>
  <c r="M73" i="7"/>
  <c r="N73" i="7"/>
  <c r="O73" i="7"/>
  <c r="G74" i="7"/>
  <c r="H74" i="7"/>
  <c r="I74" i="7"/>
  <c r="J74" i="7"/>
  <c r="K74" i="7"/>
  <c r="L74" i="7"/>
  <c r="M74" i="7"/>
  <c r="N74" i="7"/>
  <c r="O74" i="7"/>
  <c r="G75" i="7"/>
  <c r="H75" i="7"/>
  <c r="I75" i="7"/>
  <c r="J75" i="7"/>
  <c r="K75" i="7"/>
  <c r="L75" i="7"/>
  <c r="M75" i="7"/>
  <c r="N75" i="7"/>
  <c r="O75" i="7"/>
  <c r="G76" i="7"/>
  <c r="H76" i="7"/>
  <c r="I76" i="7"/>
  <c r="J76" i="7"/>
  <c r="K76" i="7"/>
  <c r="L76" i="7"/>
  <c r="M76" i="7"/>
  <c r="N76" i="7"/>
  <c r="O76" i="7"/>
  <c r="G77" i="7"/>
  <c r="H77" i="7"/>
  <c r="I77" i="7"/>
  <c r="J77" i="7"/>
  <c r="K77" i="7"/>
  <c r="L77" i="7"/>
  <c r="M77" i="7"/>
  <c r="N77" i="7"/>
  <c r="O77" i="7"/>
  <c r="G78" i="7"/>
  <c r="H78" i="7"/>
  <c r="I78" i="7"/>
  <c r="J78" i="7"/>
  <c r="K78" i="7"/>
  <c r="L78" i="7"/>
  <c r="M78" i="7"/>
  <c r="N78" i="7"/>
  <c r="O78" i="7"/>
  <c r="G79" i="7"/>
  <c r="H79" i="7"/>
  <c r="I79" i="7"/>
  <c r="J79" i="7"/>
  <c r="K79" i="7"/>
  <c r="L79" i="7"/>
  <c r="M79" i="7"/>
  <c r="N79" i="7"/>
  <c r="O79" i="7"/>
  <c r="G80" i="7"/>
  <c r="H80" i="7"/>
  <c r="I80" i="7"/>
  <c r="J80" i="7"/>
  <c r="K80" i="7"/>
  <c r="L80" i="7"/>
  <c r="M80" i="7"/>
  <c r="N80" i="7"/>
  <c r="O80" i="7"/>
  <c r="G81" i="7"/>
  <c r="H81" i="7"/>
  <c r="I81" i="7"/>
  <c r="J81" i="7"/>
  <c r="K81" i="7"/>
  <c r="L81" i="7"/>
  <c r="M81" i="7"/>
  <c r="N81" i="7"/>
  <c r="O81" i="7"/>
  <c r="G82" i="7"/>
  <c r="H82" i="7"/>
  <c r="I82" i="7"/>
  <c r="J82" i="7"/>
  <c r="K82" i="7"/>
  <c r="L82" i="7"/>
  <c r="M82" i="7"/>
  <c r="N82" i="7"/>
  <c r="O82" i="7"/>
  <c r="G83" i="7"/>
  <c r="H83" i="7"/>
  <c r="I83" i="7"/>
  <c r="J83" i="7"/>
  <c r="K83" i="7"/>
  <c r="L83" i="7"/>
  <c r="M83" i="7"/>
  <c r="N83" i="7"/>
  <c r="O83" i="7"/>
  <c r="G84" i="7"/>
  <c r="H84" i="7"/>
  <c r="I84" i="7"/>
  <c r="J84" i="7"/>
  <c r="K84" i="7"/>
  <c r="L84" i="7"/>
  <c r="M84" i="7"/>
  <c r="N84" i="7"/>
  <c r="O84" i="7"/>
  <c r="G85" i="7"/>
  <c r="H85" i="7"/>
  <c r="I85" i="7"/>
  <c r="J85" i="7"/>
  <c r="K85" i="7"/>
  <c r="L85" i="7"/>
  <c r="M85" i="7"/>
  <c r="N85" i="7"/>
  <c r="O85" i="7"/>
  <c r="G86" i="7"/>
  <c r="H86" i="7"/>
  <c r="I86" i="7"/>
  <c r="J86" i="7"/>
  <c r="K86" i="7"/>
  <c r="L86" i="7"/>
  <c r="M86" i="7"/>
  <c r="N86" i="7"/>
  <c r="O86" i="7"/>
  <c r="G87" i="7"/>
  <c r="H87" i="7"/>
  <c r="I87" i="7"/>
  <c r="J87" i="7"/>
  <c r="K87" i="7"/>
  <c r="L87" i="7"/>
  <c r="M87" i="7"/>
  <c r="N87" i="7"/>
  <c r="O87" i="7"/>
  <c r="G88" i="7"/>
  <c r="H88" i="7"/>
  <c r="I88" i="7"/>
  <c r="J88" i="7"/>
  <c r="K88" i="7"/>
  <c r="L88" i="7"/>
  <c r="M88" i="7"/>
  <c r="N88" i="7"/>
  <c r="O88" i="7"/>
  <c r="G89" i="7"/>
  <c r="H89" i="7"/>
  <c r="I89" i="7"/>
  <c r="J89" i="7"/>
  <c r="K89" i="7"/>
  <c r="L89" i="7"/>
  <c r="M89" i="7"/>
  <c r="N89" i="7"/>
  <c r="O89" i="7"/>
  <c r="G90" i="7"/>
  <c r="H90" i="7"/>
  <c r="I90" i="7"/>
  <c r="J90" i="7"/>
  <c r="K90" i="7"/>
  <c r="L90" i="7"/>
  <c r="M90" i="7"/>
  <c r="N90" i="7"/>
  <c r="O90" i="7"/>
  <c r="G91" i="7"/>
  <c r="H91" i="7"/>
  <c r="I91" i="7"/>
  <c r="J91" i="7"/>
  <c r="K91" i="7"/>
  <c r="L91" i="7"/>
  <c r="M91" i="7"/>
  <c r="N91" i="7"/>
  <c r="O91" i="7"/>
  <c r="G92" i="7"/>
  <c r="H92" i="7"/>
  <c r="I92" i="7"/>
  <c r="J92" i="7"/>
  <c r="K92" i="7"/>
  <c r="L92" i="7"/>
  <c r="M92" i="7"/>
  <c r="N92" i="7"/>
  <c r="O92" i="7"/>
  <c r="G93" i="7"/>
  <c r="H93" i="7"/>
  <c r="I93" i="7"/>
  <c r="J93" i="7"/>
  <c r="K93" i="7"/>
  <c r="L93" i="7"/>
  <c r="M93" i="7"/>
  <c r="N93" i="7"/>
  <c r="O93" i="7"/>
  <c r="G94" i="7"/>
  <c r="H94" i="7"/>
  <c r="I94" i="7"/>
  <c r="J94" i="7"/>
  <c r="K94" i="7"/>
  <c r="L94" i="7"/>
  <c r="M94" i="7"/>
  <c r="N94" i="7"/>
  <c r="O94" i="7"/>
  <c r="G95" i="7"/>
  <c r="H95" i="7"/>
  <c r="I95" i="7"/>
  <c r="J95" i="7"/>
  <c r="K95" i="7"/>
  <c r="L95" i="7"/>
  <c r="M95" i="7"/>
  <c r="N95" i="7"/>
  <c r="O95" i="7"/>
  <c r="G96" i="7"/>
  <c r="H96" i="7"/>
  <c r="I96" i="7"/>
  <c r="J96" i="7"/>
  <c r="K96" i="7"/>
  <c r="L96" i="7"/>
  <c r="M96" i="7"/>
  <c r="N96" i="7"/>
  <c r="O96" i="7"/>
  <c r="G97" i="7"/>
  <c r="H97" i="7"/>
  <c r="I97" i="7"/>
  <c r="J97" i="7"/>
  <c r="K97" i="7"/>
  <c r="L97" i="7"/>
  <c r="M97" i="7"/>
  <c r="N97" i="7"/>
  <c r="O97" i="7"/>
  <c r="G98" i="7"/>
  <c r="H98" i="7"/>
  <c r="I98" i="7"/>
  <c r="J98" i="7"/>
  <c r="K98" i="7"/>
  <c r="L98" i="7"/>
  <c r="M98" i="7"/>
  <c r="N98" i="7"/>
  <c r="O98" i="7"/>
  <c r="G99" i="7"/>
  <c r="H99" i="7"/>
  <c r="I99" i="7"/>
  <c r="J99" i="7"/>
  <c r="K99" i="7"/>
  <c r="L99" i="7"/>
  <c r="M99" i="7"/>
  <c r="N99" i="7"/>
  <c r="O99" i="7"/>
  <c r="G100" i="7"/>
  <c r="H100" i="7"/>
  <c r="I100" i="7"/>
  <c r="J100" i="7"/>
  <c r="K100" i="7"/>
  <c r="L100" i="7"/>
  <c r="M100" i="7"/>
  <c r="N100" i="7"/>
  <c r="O100" i="7"/>
  <c r="G101" i="7"/>
  <c r="H101" i="7"/>
  <c r="I101" i="7"/>
  <c r="J101" i="7"/>
  <c r="K101" i="7"/>
  <c r="L101" i="7"/>
  <c r="M101" i="7"/>
  <c r="N101" i="7"/>
  <c r="O101" i="7"/>
  <c r="G103" i="7"/>
  <c r="H103" i="7"/>
  <c r="I103" i="7"/>
  <c r="J103" i="7"/>
  <c r="K103" i="7"/>
  <c r="L103" i="7"/>
  <c r="M103" i="7"/>
  <c r="N103" i="7"/>
  <c r="O103" i="7"/>
  <c r="G8" i="7"/>
  <c r="H8" i="7"/>
  <c r="I8" i="7"/>
  <c r="J8" i="7"/>
  <c r="K8" i="7"/>
  <c r="L8" i="7"/>
  <c r="M8" i="7"/>
  <c r="N8" i="7"/>
  <c r="O8" i="7"/>
  <c r="G10" i="7"/>
  <c r="H10" i="7"/>
  <c r="I10" i="7"/>
  <c r="J10" i="7"/>
  <c r="K10" i="7"/>
  <c r="L10" i="7"/>
  <c r="M10" i="7"/>
  <c r="N10" i="7"/>
  <c r="O10" i="7"/>
  <c r="G11" i="7"/>
  <c r="H11" i="7"/>
  <c r="I11" i="7"/>
  <c r="J11" i="7"/>
  <c r="K11" i="7"/>
  <c r="L11" i="7"/>
  <c r="M11" i="7"/>
  <c r="N11" i="7"/>
  <c r="O11" i="7"/>
  <c r="K45" i="16"/>
  <c r="L45" i="16" s="1"/>
  <c r="M45" i="16"/>
  <c r="N45" i="16" s="1"/>
  <c r="K46" i="16"/>
  <c r="L46" i="16" s="1"/>
  <c r="M46" i="16"/>
  <c r="N46" i="16" s="1"/>
  <c r="K47" i="16"/>
  <c r="L47" i="16" s="1"/>
  <c r="M47" i="16"/>
  <c r="N47" i="16" s="1"/>
  <c r="K39" i="16"/>
  <c r="L39" i="16" s="1"/>
  <c r="M39" i="16"/>
  <c r="N39" i="16" s="1"/>
  <c r="K40" i="16"/>
  <c r="L40" i="16" s="1"/>
  <c r="M40" i="16"/>
  <c r="N40" i="16" s="1"/>
  <c r="K41" i="16"/>
  <c r="L41" i="16" s="1"/>
  <c r="M41" i="16"/>
  <c r="N41" i="16" s="1"/>
  <c r="K31" i="16"/>
  <c r="L31" i="16" s="1"/>
  <c r="M31" i="16"/>
  <c r="N31" i="16" s="1"/>
  <c r="K32" i="16"/>
  <c r="L32" i="16" s="1"/>
  <c r="M32" i="16"/>
  <c r="N32" i="16" s="1"/>
  <c r="K30" i="16"/>
  <c r="L30" i="16" s="1"/>
  <c r="M30" i="16"/>
  <c r="N30" i="16" s="1"/>
  <c r="M89" i="16"/>
  <c r="N89" i="16" s="1"/>
  <c r="K61" i="16"/>
  <c r="L61" i="16" s="1"/>
  <c r="M61" i="16"/>
  <c r="N61" i="16" s="1"/>
  <c r="K56" i="16"/>
  <c r="L56" i="16" s="1"/>
  <c r="M56" i="16"/>
  <c r="N56" i="16" s="1"/>
  <c r="M53" i="16"/>
  <c r="N53" i="16" s="1"/>
  <c r="K16" i="13" l="1"/>
  <c r="K9" i="13"/>
  <c r="K128" i="13"/>
  <c r="L128" i="13" s="1"/>
  <c r="K127" i="13"/>
  <c r="L127" i="13" s="1"/>
  <c r="G127" i="13"/>
  <c r="H127" i="13" s="1"/>
  <c r="G128" i="13"/>
  <c r="H128" i="13" s="1"/>
  <c r="G36" i="13"/>
  <c r="H36" i="13" s="1"/>
  <c r="K36" i="13"/>
  <c r="L36" i="13" s="1"/>
  <c r="M92" i="15"/>
  <c r="N92" i="15" s="1"/>
  <c r="L177" i="15"/>
  <c r="M125" i="15"/>
  <c r="N125" i="15" s="1"/>
  <c r="M66" i="15"/>
  <c r="N66" i="15" s="1"/>
  <c r="L48" i="15"/>
  <c r="L167" i="15"/>
  <c r="L34" i="15"/>
  <c r="L168" i="15"/>
  <c r="M163" i="15"/>
  <c r="N163" i="15" s="1"/>
  <c r="L170" i="15"/>
  <c r="M169" i="15"/>
  <c r="N169" i="15" s="1"/>
  <c r="L166" i="15"/>
  <c r="M165" i="15"/>
  <c r="N165" i="15" s="1"/>
  <c r="M164" i="15"/>
  <c r="N164" i="15" s="1"/>
  <c r="L185" i="15"/>
  <c r="L188" i="14"/>
  <c r="K188" i="14"/>
  <c r="J188" i="14"/>
  <c r="N159" i="15"/>
  <c r="K159" i="15"/>
  <c r="L159" i="15" s="1"/>
  <c r="L124" i="13"/>
  <c r="K124" i="13"/>
  <c r="G124" i="13" s="1"/>
  <c r="H124" i="13" s="1"/>
  <c r="M159" i="15" l="1"/>
  <c r="I124" i="13"/>
  <c r="J124" i="13" s="1"/>
  <c r="L347" i="14" l="1"/>
  <c r="K347" i="14"/>
  <c r="J347" i="14"/>
  <c r="L345" i="14"/>
  <c r="K345" i="14"/>
  <c r="J345" i="14"/>
  <c r="I154" i="13"/>
  <c r="G154" i="13" s="1"/>
  <c r="H154" i="13" s="1"/>
  <c r="I118" i="13"/>
  <c r="G118" i="13" s="1"/>
  <c r="H118" i="13" s="1"/>
  <c r="K33" i="16"/>
  <c r="L33" i="16" s="1"/>
  <c r="M33" i="16"/>
  <c r="N33" i="16" s="1"/>
  <c r="K154" i="13" l="1"/>
  <c r="L154" i="13" s="1"/>
  <c r="J154" i="13"/>
  <c r="K118" i="13"/>
  <c r="L118" i="13" s="1"/>
  <c r="J118" i="13"/>
  <c r="J369" i="14"/>
  <c r="K369" i="14"/>
  <c r="L369" i="14"/>
  <c r="L348" i="14"/>
  <c r="K348" i="14"/>
  <c r="J348" i="14"/>
  <c r="L349" i="14"/>
  <c r="J349" i="14"/>
  <c r="K349" i="14"/>
  <c r="L346" i="14"/>
  <c r="J346" i="14"/>
  <c r="K346" i="14"/>
  <c r="K268" i="15"/>
  <c r="L268" i="15" s="1"/>
  <c r="K42" i="16"/>
  <c r="L42" i="16" s="1"/>
  <c r="M42" i="16"/>
  <c r="N42" i="16"/>
  <c r="K35" i="16"/>
  <c r="L35" i="16" s="1"/>
  <c r="M35" i="16"/>
  <c r="N35" i="16"/>
  <c r="K25" i="16"/>
  <c r="L25" i="16" s="1"/>
  <c r="M25" i="16"/>
  <c r="N25" i="16"/>
  <c r="K17" i="16"/>
  <c r="L17" i="16" s="1"/>
  <c r="M17" i="16"/>
  <c r="N17" i="16"/>
  <c r="J44" i="14"/>
  <c r="K44" i="14"/>
  <c r="L44" i="14"/>
  <c r="L54" i="14"/>
  <c r="K54" i="14"/>
  <c r="J54" i="14"/>
  <c r="J313" i="14"/>
  <c r="K313" i="14"/>
  <c r="L313" i="14"/>
  <c r="L319" i="14"/>
  <c r="K319" i="14"/>
  <c r="J319" i="14"/>
  <c r="L357" i="14"/>
  <c r="K357" i="14"/>
  <c r="J357" i="14"/>
  <c r="L356" i="14"/>
  <c r="K356" i="14"/>
  <c r="J356" i="14"/>
  <c r="L360" i="14"/>
  <c r="K360" i="14"/>
  <c r="J360" i="14"/>
  <c r="J36" i="14"/>
  <c r="K36" i="14"/>
  <c r="L36" i="14"/>
  <c r="J35" i="14"/>
  <c r="K35" i="14"/>
  <c r="L35" i="14"/>
  <c r="J34" i="14"/>
  <c r="K34" i="14"/>
  <c r="L34" i="14"/>
  <c r="L39" i="14"/>
  <c r="K39" i="14"/>
  <c r="J39" i="14"/>
  <c r="L38" i="14"/>
  <c r="K38" i="14"/>
  <c r="J38" i="14"/>
  <c r="M268" i="15" l="1"/>
  <c r="N268" i="15" s="1"/>
  <c r="J124" i="14"/>
  <c r="K124" i="14"/>
  <c r="L124" i="14"/>
  <c r="J123" i="14"/>
  <c r="K123" i="14"/>
  <c r="L123" i="14"/>
  <c r="J107" i="14"/>
  <c r="K107" i="14"/>
  <c r="L107" i="14"/>
  <c r="J108" i="14"/>
  <c r="K108" i="14"/>
  <c r="L108" i="14"/>
  <c r="J90" i="14"/>
  <c r="K90" i="14"/>
  <c r="L90" i="14"/>
  <c r="J91" i="14"/>
  <c r="K91" i="14"/>
  <c r="L91" i="14"/>
  <c r="J74" i="14"/>
  <c r="K74" i="14"/>
  <c r="L74" i="14"/>
  <c r="J75" i="14"/>
  <c r="K75" i="14"/>
  <c r="L75" i="14"/>
  <c r="J53" i="14"/>
  <c r="K53" i="14"/>
  <c r="L53" i="14"/>
  <c r="J335" i="14"/>
  <c r="K335" i="14"/>
  <c r="L335" i="14"/>
  <c r="J336" i="14"/>
  <c r="K336" i="14"/>
  <c r="L336" i="14"/>
  <c r="J318" i="14"/>
  <c r="K318" i="14"/>
  <c r="L318" i="14"/>
  <c r="J218" i="14" l="1"/>
  <c r="K218" i="14"/>
  <c r="L218" i="14"/>
  <c r="J58" i="14"/>
  <c r="K58" i="14"/>
  <c r="L58" i="14"/>
  <c r="L43" i="14"/>
  <c r="J43" i="14"/>
  <c r="K43" i="14"/>
  <c r="L20" i="14"/>
  <c r="J20" i="14"/>
  <c r="K20" i="14"/>
  <c r="J9" i="14"/>
  <c r="K9" i="14"/>
  <c r="L9" i="14"/>
  <c r="K260" i="15" l="1"/>
  <c r="M260" i="15" s="1"/>
  <c r="N260" i="15"/>
  <c r="K251" i="15"/>
  <c r="M251" i="15" s="1"/>
  <c r="N251" i="15"/>
  <c r="K240" i="15"/>
  <c r="M240" i="15" s="1"/>
  <c r="N240" i="15"/>
  <c r="K231" i="15"/>
  <c r="M231" i="15" s="1"/>
  <c r="N231" i="15"/>
  <c r="K201" i="15"/>
  <c r="M201" i="15" s="1"/>
  <c r="N201" i="15"/>
  <c r="K210" i="15"/>
  <c r="L210" i="15" s="1"/>
  <c r="N210" i="15"/>
  <c r="K189" i="15"/>
  <c r="M189" i="15" s="1"/>
  <c r="N189" i="15"/>
  <c r="K183" i="15"/>
  <c r="M183" i="15" s="1"/>
  <c r="N183" i="15"/>
  <c r="K184" i="15"/>
  <c r="L184" i="15" s="1"/>
  <c r="M184" i="15"/>
  <c r="N184" i="15" s="1"/>
  <c r="K176" i="15"/>
  <c r="L176" i="15" s="1"/>
  <c r="N176" i="15"/>
  <c r="K91" i="15"/>
  <c r="L91" i="15" s="1"/>
  <c r="N91" i="15"/>
  <c r="N81" i="15"/>
  <c r="G79" i="15"/>
  <c r="K81" i="15" s="1"/>
  <c r="M81" i="15" s="1"/>
  <c r="K74" i="15"/>
  <c r="M74" i="15" s="1"/>
  <c r="N74" i="15"/>
  <c r="K65" i="15"/>
  <c r="M65" i="15" s="1"/>
  <c r="N65" i="15"/>
  <c r="K55" i="15"/>
  <c r="M55" i="15" s="1"/>
  <c r="N55" i="15"/>
  <c r="K47" i="15"/>
  <c r="L47" i="15" s="1"/>
  <c r="N47" i="15"/>
  <c r="K33" i="15"/>
  <c r="M33" i="15" s="1"/>
  <c r="N33" i="15"/>
  <c r="K25" i="15"/>
  <c r="M25" i="15" s="1"/>
  <c r="N25" i="15"/>
  <c r="K18" i="15"/>
  <c r="M18" i="15" s="1"/>
  <c r="N18" i="15"/>
  <c r="K11" i="15"/>
  <c r="M11" i="15" s="1"/>
  <c r="N11" i="15"/>
  <c r="K124" i="15"/>
  <c r="L124" i="15" s="1"/>
  <c r="N124" i="15"/>
  <c r="K110" i="15"/>
  <c r="L110" i="15" s="1"/>
  <c r="N110" i="15"/>
  <c r="K98" i="15"/>
  <c r="L98" i="15" s="1"/>
  <c r="N98" i="15"/>
  <c r="J334" i="14"/>
  <c r="K334" i="14"/>
  <c r="L334" i="14"/>
  <c r="J317" i="14"/>
  <c r="K317" i="14"/>
  <c r="L317" i="14"/>
  <c r="J299" i="14"/>
  <c r="K299" i="14"/>
  <c r="L299" i="14"/>
  <c r="L283" i="14"/>
  <c r="K283" i="14"/>
  <c r="J283" i="14"/>
  <c r="J255" i="14"/>
  <c r="K255" i="14"/>
  <c r="L255" i="14"/>
  <c r="J241" i="14"/>
  <c r="K241" i="14"/>
  <c r="L241" i="14"/>
  <c r="L224" i="14"/>
  <c r="J224" i="14"/>
  <c r="K224" i="14"/>
  <c r="J213" i="14"/>
  <c r="K213" i="14"/>
  <c r="L213" i="14"/>
  <c r="J207" i="14"/>
  <c r="K207" i="14"/>
  <c r="L207" i="14"/>
  <c r="J144" i="14"/>
  <c r="K144" i="14"/>
  <c r="L144" i="14"/>
  <c r="J134" i="14"/>
  <c r="K134" i="14"/>
  <c r="L134" i="14"/>
  <c r="L122" i="14"/>
  <c r="J122" i="14"/>
  <c r="K122" i="14"/>
  <c r="J106" i="14"/>
  <c r="K106" i="14"/>
  <c r="L106" i="14"/>
  <c r="J89" i="14"/>
  <c r="K89" i="14"/>
  <c r="L89" i="14"/>
  <c r="J73" i="14"/>
  <c r="K73" i="14"/>
  <c r="L73" i="14"/>
  <c r="J52" i="14"/>
  <c r="K52" i="14"/>
  <c r="L52" i="14"/>
  <c r="J37" i="14"/>
  <c r="K37" i="14"/>
  <c r="L37" i="14"/>
  <c r="J24" i="14"/>
  <c r="K24" i="14"/>
  <c r="L24" i="14"/>
  <c r="J16" i="14"/>
  <c r="K16" i="14"/>
  <c r="L16" i="14"/>
  <c r="J166" i="14"/>
  <c r="K166" i="14"/>
  <c r="L166" i="14"/>
  <c r="J157" i="14"/>
  <c r="K157" i="14"/>
  <c r="L157" i="14"/>
  <c r="J151" i="14"/>
  <c r="K151" i="14"/>
  <c r="L151" i="14"/>
  <c r="M47" i="15" l="1"/>
  <c r="L65" i="15"/>
  <c r="L81" i="15"/>
  <c r="L260" i="15"/>
  <c r="L251" i="15"/>
  <c r="L240" i="15"/>
  <c r="L231" i="15"/>
  <c r="L201" i="15"/>
  <c r="M210" i="15"/>
  <c r="L189" i="15"/>
  <c r="L183" i="15"/>
  <c r="M176" i="15"/>
  <c r="M91" i="15"/>
  <c r="L74" i="15"/>
  <c r="L55" i="15"/>
  <c r="L33" i="15"/>
  <c r="L25" i="15"/>
  <c r="L18" i="15"/>
  <c r="L11" i="15"/>
  <c r="M124" i="15"/>
  <c r="M110" i="15"/>
  <c r="M98" i="15"/>
  <c r="K40" i="15" l="1"/>
  <c r="M40" i="15" s="1"/>
  <c r="N40" i="15" l="1"/>
  <c r="L40" i="15"/>
  <c r="J242" i="14" l="1"/>
  <c r="K242" i="14"/>
  <c r="L242" i="14"/>
  <c r="M105" i="7" l="1"/>
  <c r="M106" i="7"/>
  <c r="M107" i="7"/>
  <c r="M108" i="7"/>
  <c r="M109" i="7"/>
  <c r="M110" i="7"/>
  <c r="M111" i="7"/>
  <c r="M112" i="7"/>
  <c r="M113" i="7"/>
  <c r="M114" i="7"/>
  <c r="M115" i="7"/>
  <c r="M116" i="7"/>
  <c r="M117" i="7"/>
  <c r="M118" i="7"/>
  <c r="M119" i="7"/>
  <c r="M120" i="7"/>
  <c r="M121" i="7"/>
  <c r="M122" i="7"/>
  <c r="M123" i="7"/>
  <c r="M7" i="7"/>
  <c r="O7" i="7"/>
  <c r="N7" i="7"/>
  <c r="L105" i="7"/>
  <c r="L106" i="7"/>
  <c r="L107" i="7"/>
  <c r="L108" i="7"/>
  <c r="L109" i="7"/>
  <c r="L110" i="7"/>
  <c r="L111" i="7"/>
  <c r="L112" i="7"/>
  <c r="L113" i="7"/>
  <c r="L114" i="7"/>
  <c r="L115" i="7"/>
  <c r="L116" i="7"/>
  <c r="L117" i="7"/>
  <c r="L118" i="7"/>
  <c r="L119" i="7"/>
  <c r="L120" i="7"/>
  <c r="L121" i="7"/>
  <c r="L122" i="7"/>
  <c r="L123" i="7"/>
  <c r="L7" i="7"/>
  <c r="K7" i="7"/>
  <c r="J7" i="7"/>
  <c r="I7" i="7"/>
  <c r="H7" i="7"/>
  <c r="G7" i="7"/>
  <c r="I125" i="13"/>
  <c r="J125" i="13" s="1"/>
  <c r="J189" i="14"/>
  <c r="K189" i="14"/>
  <c r="L189" i="14"/>
  <c r="M161" i="15"/>
  <c r="N161" i="15" s="1"/>
  <c r="K161" i="15"/>
  <c r="L161" i="15" s="1"/>
  <c r="M160" i="15"/>
  <c r="N160" i="15" s="1"/>
  <c r="K160" i="15"/>
  <c r="L160" i="15" s="1"/>
  <c r="I264" i="13"/>
  <c r="J264" i="13" s="1"/>
  <c r="J364" i="14"/>
  <c r="K364" i="14"/>
  <c r="L364" i="14"/>
  <c r="J365" i="14"/>
  <c r="K365" i="14"/>
  <c r="L365" i="14"/>
  <c r="K283" i="15"/>
  <c r="L283" i="15" s="1"/>
  <c r="M283" i="15"/>
  <c r="N283" i="15" s="1"/>
  <c r="K285" i="15"/>
  <c r="L285" i="15" s="1"/>
  <c r="M285" i="15"/>
  <c r="N285" i="15" s="1"/>
  <c r="K275" i="15"/>
  <c r="L275" i="15" s="1"/>
  <c r="M275" i="15"/>
  <c r="N275" i="15" s="1"/>
  <c r="K276" i="15"/>
  <c r="L276" i="15" s="1"/>
  <c r="M276" i="15"/>
  <c r="N276" i="15" s="1"/>
  <c r="K277" i="15"/>
  <c r="L277" i="15" s="1"/>
  <c r="M277" i="15"/>
  <c r="N277" i="15" s="1"/>
  <c r="J358" i="14"/>
  <c r="K358" i="14"/>
  <c r="L358" i="14"/>
  <c r="J359" i="14"/>
  <c r="K359" i="14"/>
  <c r="L359" i="14"/>
  <c r="I260" i="13"/>
  <c r="K260" i="13" s="1"/>
  <c r="L260" i="13" s="1"/>
  <c r="I258" i="13"/>
  <c r="J258" i="13" s="1"/>
  <c r="I259" i="13"/>
  <c r="J259" i="13" s="1"/>
  <c r="K272" i="15"/>
  <c r="L272" i="15" s="1"/>
  <c r="M272" i="15"/>
  <c r="N272" i="15" s="1"/>
  <c r="K273" i="15"/>
  <c r="L273" i="15" s="1"/>
  <c r="M273" i="15"/>
  <c r="N273" i="15" s="1"/>
  <c r="K274" i="15"/>
  <c r="L274" i="15" s="1"/>
  <c r="M274" i="15"/>
  <c r="N274" i="15" s="1"/>
  <c r="J353" i="14"/>
  <c r="K353" i="14"/>
  <c r="L353" i="14"/>
  <c r="J354" i="14"/>
  <c r="K354" i="14"/>
  <c r="L354" i="14"/>
  <c r="J355" i="14"/>
  <c r="K355" i="14"/>
  <c r="L355" i="14"/>
  <c r="J352" i="14"/>
  <c r="K352" i="14"/>
  <c r="L352" i="14"/>
  <c r="J351" i="14"/>
  <c r="K351" i="14"/>
  <c r="L351" i="14"/>
  <c r="J350" i="14"/>
  <c r="K350" i="14"/>
  <c r="L350" i="14"/>
  <c r="K271" i="15"/>
  <c r="L271" i="15" s="1"/>
  <c r="M271" i="15"/>
  <c r="N271" i="15" s="1"/>
  <c r="K270" i="15"/>
  <c r="L270" i="15" s="1"/>
  <c r="M270" i="15"/>
  <c r="N270" i="15" s="1"/>
  <c r="K269" i="15"/>
  <c r="L269" i="15" s="1"/>
  <c r="M269" i="15"/>
  <c r="N269" i="15" s="1"/>
  <c r="G258" i="13" l="1"/>
  <c r="H258" i="13" s="1"/>
  <c r="K258" i="13"/>
  <c r="L258" i="13" s="1"/>
  <c r="K259" i="13"/>
  <c r="L259" i="13" s="1"/>
  <c r="G125" i="13"/>
  <c r="H125" i="13" s="1"/>
  <c r="K125" i="13"/>
  <c r="L125" i="13" s="1"/>
  <c r="K264" i="13"/>
  <c r="L264" i="13" s="1"/>
  <c r="G264" i="13"/>
  <c r="H264" i="13" s="1"/>
  <c r="J260" i="13"/>
  <c r="G260" i="13"/>
  <c r="H260" i="13" s="1"/>
  <c r="G259" i="13"/>
  <c r="H259" i="13" s="1"/>
  <c r="K75" i="16"/>
  <c r="L75" i="16" s="1"/>
  <c r="K23" i="16"/>
  <c r="L23" i="16" s="1"/>
  <c r="M23" i="16"/>
  <c r="N23" i="16" s="1"/>
  <c r="M75" i="16" l="1"/>
  <c r="N75" i="16" s="1"/>
  <c r="A8" i="7" l="1"/>
  <c r="F8" i="7" l="1"/>
  <c r="K31" i="17" s="1"/>
  <c r="A9" i="7"/>
  <c r="Q40" i="15"/>
  <c r="N26" i="1"/>
  <c r="C58" i="17"/>
  <c r="K99" i="16"/>
  <c r="K98" i="16"/>
  <c r="K102" i="16"/>
  <c r="K90" i="16"/>
  <c r="K89" i="16"/>
  <c r="L89" i="16" s="1"/>
  <c r="K88" i="16"/>
  <c r="K87" i="16"/>
  <c r="K85" i="16"/>
  <c r="K84" i="16"/>
  <c r="K83" i="16"/>
  <c r="K81" i="16"/>
  <c r="K80" i="16"/>
  <c r="K79" i="16"/>
  <c r="K77" i="16"/>
  <c r="K76" i="16"/>
  <c r="K70" i="16"/>
  <c r="K69" i="16"/>
  <c r="K68" i="16"/>
  <c r="K66" i="16"/>
  <c r="K65" i="16"/>
  <c r="K63" i="16"/>
  <c r="K62" i="16"/>
  <c r="K58" i="16"/>
  <c r="M58" i="16" s="1"/>
  <c r="N58" i="16" s="1"/>
  <c r="N60" i="16"/>
  <c r="M60" i="16"/>
  <c r="K60" i="16"/>
  <c r="L60" i="16" s="1"/>
  <c r="N59" i="16"/>
  <c r="M59" i="16"/>
  <c r="K59" i="16"/>
  <c r="L59" i="16" s="1"/>
  <c r="K57" i="16"/>
  <c r="N55" i="16"/>
  <c r="M55" i="16"/>
  <c r="K55" i="16"/>
  <c r="L55" i="16" s="1"/>
  <c r="K54" i="16"/>
  <c r="K53" i="16"/>
  <c r="L53" i="16" s="1"/>
  <c r="N51" i="16"/>
  <c r="M51" i="16"/>
  <c r="K51" i="16"/>
  <c r="L51" i="16" s="1"/>
  <c r="N50" i="16"/>
  <c r="M50" i="16"/>
  <c r="K50" i="16"/>
  <c r="L50" i="16" s="1"/>
  <c r="N49" i="16"/>
  <c r="M49" i="16"/>
  <c r="G49" i="16"/>
  <c r="K49" i="16" s="1"/>
  <c r="L49" i="16" s="1"/>
  <c r="C49" i="16"/>
  <c r="N48" i="16"/>
  <c r="M48" i="16"/>
  <c r="K48" i="16"/>
  <c r="L48" i="16" s="1"/>
  <c r="N44" i="16"/>
  <c r="M44" i="16"/>
  <c r="K44" i="16"/>
  <c r="L44" i="16" s="1"/>
  <c r="N43" i="16"/>
  <c r="M43" i="16"/>
  <c r="K43" i="16"/>
  <c r="L43" i="16" s="1"/>
  <c r="M34" i="16"/>
  <c r="N34" i="16" s="1"/>
  <c r="K34" i="16"/>
  <c r="L34" i="16" s="1"/>
  <c r="N38" i="16"/>
  <c r="M38" i="16"/>
  <c r="K38" i="16"/>
  <c r="L38" i="16" s="1"/>
  <c r="N37" i="16"/>
  <c r="M37" i="16"/>
  <c r="K37" i="16"/>
  <c r="L37" i="16" s="1"/>
  <c r="N36" i="16"/>
  <c r="M36" i="16"/>
  <c r="K36" i="16"/>
  <c r="L36" i="16" s="1"/>
  <c r="K24" i="16"/>
  <c r="M24" i="16" s="1"/>
  <c r="N24" i="16" s="1"/>
  <c r="M22" i="16"/>
  <c r="N22" i="16" s="1"/>
  <c r="K22" i="16"/>
  <c r="L22" i="16" s="1"/>
  <c r="M21" i="16"/>
  <c r="N21" i="16" s="1"/>
  <c r="K21" i="16"/>
  <c r="L21" i="16" s="1"/>
  <c r="M20" i="16"/>
  <c r="N20" i="16" s="1"/>
  <c r="K20" i="16"/>
  <c r="L20" i="16" s="1"/>
  <c r="N29" i="16"/>
  <c r="M29" i="16"/>
  <c r="K29" i="16"/>
  <c r="L29" i="16" s="1"/>
  <c r="N28" i="16"/>
  <c r="M28" i="16"/>
  <c r="K28" i="16"/>
  <c r="L28" i="16" s="1"/>
  <c r="N27" i="16"/>
  <c r="M27" i="16"/>
  <c r="K27" i="16"/>
  <c r="L27" i="16" s="1"/>
  <c r="N26" i="16"/>
  <c r="M26" i="16"/>
  <c r="K26" i="16"/>
  <c r="L26" i="16" s="1"/>
  <c r="N19" i="16"/>
  <c r="M19" i="16"/>
  <c r="K19" i="16"/>
  <c r="L19" i="16" s="1"/>
  <c r="N18" i="16"/>
  <c r="M18" i="16"/>
  <c r="K18" i="16"/>
  <c r="L18" i="16" s="1"/>
  <c r="N16" i="16"/>
  <c r="M16" i="16"/>
  <c r="K16" i="16"/>
  <c r="L16" i="16" s="1"/>
  <c r="N15" i="16"/>
  <c r="M15" i="16"/>
  <c r="K15" i="16"/>
  <c r="L15" i="16" s="1"/>
  <c r="N14" i="16"/>
  <c r="M14" i="16"/>
  <c r="K14" i="16"/>
  <c r="L14" i="16" s="1"/>
  <c r="N13" i="16"/>
  <c r="M13" i="16"/>
  <c r="K13" i="16"/>
  <c r="L13" i="16" s="1"/>
  <c r="N12" i="16"/>
  <c r="M12" i="16"/>
  <c r="K12" i="16"/>
  <c r="L12" i="16" s="1"/>
  <c r="N11" i="16"/>
  <c r="M11" i="16"/>
  <c r="K11" i="16"/>
  <c r="L11" i="16" s="1"/>
  <c r="N10" i="16"/>
  <c r="M10" i="16"/>
  <c r="K10" i="16"/>
  <c r="L10" i="16" s="1"/>
  <c r="N9" i="16"/>
  <c r="M9" i="16"/>
  <c r="K9" i="16"/>
  <c r="L9" i="16" s="1"/>
  <c r="M282" i="15"/>
  <c r="N282" i="15" s="1"/>
  <c r="K282" i="15"/>
  <c r="L282" i="15" s="1"/>
  <c r="M281" i="15"/>
  <c r="N281" i="15" s="1"/>
  <c r="K281" i="15"/>
  <c r="L281" i="15" s="1"/>
  <c r="M280" i="15"/>
  <c r="N280" i="15" s="1"/>
  <c r="K280" i="15"/>
  <c r="L280" i="15" s="1"/>
  <c r="M279" i="15"/>
  <c r="N279" i="15" s="1"/>
  <c r="K279" i="15"/>
  <c r="L279" i="15" s="1"/>
  <c r="M290" i="15"/>
  <c r="N290" i="15" s="1"/>
  <c r="K290" i="15"/>
  <c r="L290" i="15" s="1"/>
  <c r="M289" i="15"/>
  <c r="N289" i="15" s="1"/>
  <c r="K289" i="15"/>
  <c r="L289" i="15" s="1"/>
  <c r="N288" i="15"/>
  <c r="K288" i="15"/>
  <c r="L288" i="15" s="1"/>
  <c r="N287" i="15"/>
  <c r="K287" i="15"/>
  <c r="M287" i="15" s="1"/>
  <c r="M267" i="15"/>
  <c r="N267" i="15" s="1"/>
  <c r="K267" i="15"/>
  <c r="L267" i="15" s="1"/>
  <c r="M266" i="15"/>
  <c r="N266" i="15" s="1"/>
  <c r="K266" i="15"/>
  <c r="L266" i="15" s="1"/>
  <c r="N265" i="15"/>
  <c r="K265" i="15"/>
  <c r="M265" i="15" s="1"/>
  <c r="M263" i="15"/>
  <c r="N263" i="15" s="1"/>
  <c r="K263" i="15"/>
  <c r="L263" i="15" s="1"/>
  <c r="M261" i="15"/>
  <c r="N261" i="15" s="1"/>
  <c r="K261" i="15"/>
  <c r="L261" i="15" s="1"/>
  <c r="N259" i="15"/>
  <c r="K259" i="15"/>
  <c r="M259" i="15" s="1"/>
  <c r="L258" i="15"/>
  <c r="K258" i="15"/>
  <c r="M258" i="15" s="1"/>
  <c r="N258" i="15" s="1"/>
  <c r="L257" i="15"/>
  <c r="K257" i="15"/>
  <c r="M257" i="15" s="1"/>
  <c r="N257" i="15" s="1"/>
  <c r="K256" i="15"/>
  <c r="M256" i="15" s="1"/>
  <c r="N256" i="15" s="1"/>
  <c r="M255" i="15"/>
  <c r="N255" i="15" s="1"/>
  <c r="K255" i="15"/>
  <c r="L255" i="15" s="1"/>
  <c r="M253" i="15"/>
  <c r="N253" i="15" s="1"/>
  <c r="K253" i="15"/>
  <c r="L253" i="15" s="1"/>
  <c r="M252" i="15"/>
  <c r="N252" i="15" s="1"/>
  <c r="K252" i="15"/>
  <c r="L252" i="15" s="1"/>
  <c r="N250" i="15"/>
  <c r="K250" i="15"/>
  <c r="M250" i="15" s="1"/>
  <c r="K245" i="15"/>
  <c r="M245" i="15" s="1"/>
  <c r="N245" i="15" s="1"/>
  <c r="L249" i="15"/>
  <c r="K249" i="15"/>
  <c r="M249" i="15" s="1"/>
  <c r="N249" i="15" s="1"/>
  <c r="L248" i="15"/>
  <c r="K248" i="15"/>
  <c r="M248" i="15" s="1"/>
  <c r="N248" i="15" s="1"/>
  <c r="K246" i="15"/>
  <c r="M246" i="15" s="1"/>
  <c r="N246" i="15" s="1"/>
  <c r="K247" i="15"/>
  <c r="M247" i="15" s="1"/>
  <c r="N247" i="15" s="1"/>
  <c r="M244" i="15"/>
  <c r="N244" i="15" s="1"/>
  <c r="K244" i="15"/>
  <c r="L244" i="15" s="1"/>
  <c r="M243" i="15"/>
  <c r="N243" i="15" s="1"/>
  <c r="K243" i="15"/>
  <c r="L243" i="15" s="1"/>
  <c r="M242" i="15"/>
  <c r="N242" i="15" s="1"/>
  <c r="K242" i="15"/>
  <c r="L242" i="15" s="1"/>
  <c r="M241" i="15"/>
  <c r="N241" i="15" s="1"/>
  <c r="K241" i="15"/>
  <c r="L241" i="15" s="1"/>
  <c r="N239" i="15"/>
  <c r="K239" i="15"/>
  <c r="M239" i="15" s="1"/>
  <c r="L238" i="15"/>
  <c r="K238" i="15"/>
  <c r="M238" i="15" s="1"/>
  <c r="N238" i="15" s="1"/>
  <c r="L237" i="15"/>
  <c r="K237" i="15"/>
  <c r="M237" i="15" s="1"/>
  <c r="N237" i="15" s="1"/>
  <c r="K236" i="15"/>
  <c r="M236" i="15" s="1"/>
  <c r="N236" i="15" s="1"/>
  <c r="M235" i="15"/>
  <c r="N235" i="15" s="1"/>
  <c r="K235" i="15"/>
  <c r="L235" i="15" s="1"/>
  <c r="M234" i="15"/>
  <c r="N234" i="15" s="1"/>
  <c r="K234" i="15"/>
  <c r="L234" i="15" s="1"/>
  <c r="M232" i="15"/>
  <c r="N232" i="15" s="1"/>
  <c r="K232" i="15"/>
  <c r="L232" i="15" s="1"/>
  <c r="N230" i="15"/>
  <c r="K230" i="15"/>
  <c r="M230" i="15" s="1"/>
  <c r="L229" i="15"/>
  <c r="K229" i="15"/>
  <c r="M229" i="15" s="1"/>
  <c r="N229" i="15" s="1"/>
  <c r="L228" i="15"/>
  <c r="K228" i="15"/>
  <c r="M228" i="15" s="1"/>
  <c r="N228" i="15" s="1"/>
  <c r="K227" i="15"/>
  <c r="M227" i="15" s="1"/>
  <c r="N227" i="15" s="1"/>
  <c r="M225" i="15"/>
  <c r="N225" i="15" s="1"/>
  <c r="K225" i="15"/>
  <c r="L225" i="15" s="1"/>
  <c r="M224" i="15"/>
  <c r="N224" i="15" s="1"/>
  <c r="K224" i="15"/>
  <c r="L224" i="15" s="1"/>
  <c r="M223" i="15"/>
  <c r="N223" i="15" s="1"/>
  <c r="K223" i="15"/>
  <c r="L223" i="15" s="1"/>
  <c r="M222" i="15"/>
  <c r="N222" i="15" s="1"/>
  <c r="K222" i="15"/>
  <c r="L222" i="15" s="1"/>
  <c r="M221" i="15"/>
  <c r="N221" i="15" s="1"/>
  <c r="K221" i="15"/>
  <c r="L221" i="15" s="1"/>
  <c r="M220" i="15"/>
  <c r="N220" i="15" s="1"/>
  <c r="K220" i="15"/>
  <c r="L220" i="15" s="1"/>
  <c r="M219" i="15"/>
  <c r="N219" i="15" s="1"/>
  <c r="K219" i="15"/>
  <c r="L219" i="15" s="1"/>
  <c r="M218" i="15"/>
  <c r="N218" i="15" s="1"/>
  <c r="K218" i="15"/>
  <c r="L218" i="15" s="1"/>
  <c r="M217" i="15"/>
  <c r="N217" i="15" s="1"/>
  <c r="K217" i="15"/>
  <c r="L217" i="15" s="1"/>
  <c r="M216" i="15"/>
  <c r="N216" i="15" s="1"/>
  <c r="K216" i="15"/>
  <c r="L216" i="15" s="1"/>
  <c r="M214" i="15"/>
  <c r="N214" i="15" s="1"/>
  <c r="K214" i="15"/>
  <c r="L214" i="15" s="1"/>
  <c r="M213" i="15"/>
  <c r="N213" i="15" s="1"/>
  <c r="K213" i="15"/>
  <c r="L213" i="15" s="1"/>
  <c r="M211" i="15"/>
  <c r="N211" i="15" s="1"/>
  <c r="K211" i="15"/>
  <c r="L211" i="15" s="1"/>
  <c r="N209" i="15"/>
  <c r="K209" i="15"/>
  <c r="L209" i="15" s="1"/>
  <c r="K206" i="15"/>
  <c r="M206" i="15" s="1"/>
  <c r="N206" i="15" s="1"/>
  <c r="L208" i="15"/>
  <c r="K208" i="15"/>
  <c r="M208" i="15" s="1"/>
  <c r="N208" i="15" s="1"/>
  <c r="L207" i="15"/>
  <c r="K207" i="15"/>
  <c r="M207" i="15" s="1"/>
  <c r="N207" i="15" s="1"/>
  <c r="M205" i="15"/>
  <c r="N205" i="15" s="1"/>
  <c r="K205" i="15"/>
  <c r="L205" i="15" s="1"/>
  <c r="M204" i="15"/>
  <c r="N204" i="15" s="1"/>
  <c r="K204" i="15"/>
  <c r="L204" i="15" s="1"/>
  <c r="M202" i="15"/>
  <c r="N202" i="15" s="1"/>
  <c r="K202" i="15"/>
  <c r="L202" i="15" s="1"/>
  <c r="N200" i="15"/>
  <c r="K200" i="15"/>
  <c r="M200" i="15" s="1"/>
  <c r="L199" i="15"/>
  <c r="K199" i="15"/>
  <c r="M199" i="15" s="1"/>
  <c r="N199" i="15" s="1"/>
  <c r="L198" i="15"/>
  <c r="K198" i="15"/>
  <c r="M198" i="15" s="1"/>
  <c r="N198" i="15" s="1"/>
  <c r="M197" i="15"/>
  <c r="N197" i="15" s="1"/>
  <c r="K197" i="15"/>
  <c r="L197" i="15" s="1"/>
  <c r="M196" i="15"/>
  <c r="N196" i="15" s="1"/>
  <c r="K196" i="15"/>
  <c r="L196" i="15" s="1"/>
  <c r="N195" i="15"/>
  <c r="K195" i="15"/>
  <c r="M195" i="15" s="1"/>
  <c r="M193" i="15"/>
  <c r="N193" i="15" s="1"/>
  <c r="K193" i="15"/>
  <c r="L193" i="15" s="1"/>
  <c r="M192" i="15"/>
  <c r="N192" i="15" s="1"/>
  <c r="K192" i="15"/>
  <c r="L192" i="15" s="1"/>
  <c r="M190" i="15"/>
  <c r="N190" i="15" s="1"/>
  <c r="K190" i="15"/>
  <c r="L190" i="15" s="1"/>
  <c r="N188" i="15"/>
  <c r="K188" i="15"/>
  <c r="L188" i="15" s="1"/>
  <c r="M187" i="15"/>
  <c r="N187" i="15" s="1"/>
  <c r="K187" i="15"/>
  <c r="L187" i="15" s="1"/>
  <c r="M186" i="15"/>
  <c r="N186" i="15" s="1"/>
  <c r="K186" i="15"/>
  <c r="L186" i="15" s="1"/>
  <c r="N182" i="15"/>
  <c r="K182" i="15"/>
  <c r="M182" i="15" s="1"/>
  <c r="N175" i="15"/>
  <c r="K175" i="15"/>
  <c r="L175" i="15" s="1"/>
  <c r="M181" i="15"/>
  <c r="N181" i="15" s="1"/>
  <c r="K181" i="15"/>
  <c r="L181" i="15" s="1"/>
  <c r="M180" i="15"/>
  <c r="N180" i="15" s="1"/>
  <c r="K180" i="15"/>
  <c r="L180" i="15" s="1"/>
  <c r="M179" i="15"/>
  <c r="N179" i="15" s="1"/>
  <c r="K179" i="15"/>
  <c r="L179" i="15" s="1"/>
  <c r="M178" i="15"/>
  <c r="N178" i="15" s="1"/>
  <c r="K178" i="15"/>
  <c r="L178" i="15" s="1"/>
  <c r="L174" i="15"/>
  <c r="K174" i="15"/>
  <c r="M174" i="15" s="1"/>
  <c r="N174" i="15" s="1"/>
  <c r="M158" i="15"/>
  <c r="N158" i="15" s="1"/>
  <c r="K158" i="15"/>
  <c r="L158" i="15" s="1"/>
  <c r="M157" i="15"/>
  <c r="N157" i="15" s="1"/>
  <c r="K157" i="15"/>
  <c r="L157" i="15" s="1"/>
  <c r="M156" i="15"/>
  <c r="N156" i="15" s="1"/>
  <c r="K156" i="15"/>
  <c r="L156" i="15" s="1"/>
  <c r="N155" i="15"/>
  <c r="K155" i="15"/>
  <c r="M155" i="15" s="1"/>
  <c r="M154" i="15"/>
  <c r="N154" i="15" s="1"/>
  <c r="K154" i="15"/>
  <c r="L154" i="15" s="1"/>
  <c r="M153" i="15"/>
  <c r="N153" i="15" s="1"/>
  <c r="K153" i="15"/>
  <c r="L153" i="15" s="1"/>
  <c r="M152" i="15"/>
  <c r="N152" i="15" s="1"/>
  <c r="K152" i="15"/>
  <c r="L152" i="15" s="1"/>
  <c r="M151" i="15"/>
  <c r="N151" i="15" s="1"/>
  <c r="K151" i="15"/>
  <c r="L151" i="15" s="1"/>
  <c r="N150" i="15"/>
  <c r="K150" i="15"/>
  <c r="M150" i="15" s="1"/>
  <c r="M149" i="15"/>
  <c r="N149" i="15" s="1"/>
  <c r="K149" i="15"/>
  <c r="L149" i="15" s="1"/>
  <c r="M148" i="15"/>
  <c r="N148" i="15" s="1"/>
  <c r="K148" i="15"/>
  <c r="L148" i="15" s="1"/>
  <c r="N147" i="15"/>
  <c r="K147" i="15"/>
  <c r="M147" i="15" s="1"/>
  <c r="M145" i="15"/>
  <c r="N145" i="15" s="1"/>
  <c r="K145" i="15"/>
  <c r="L145" i="15" s="1"/>
  <c r="M144" i="15"/>
  <c r="N144" i="15" s="1"/>
  <c r="K144" i="15"/>
  <c r="L144" i="15" s="1"/>
  <c r="M143" i="15"/>
  <c r="N143" i="15" s="1"/>
  <c r="K143" i="15"/>
  <c r="L143" i="15" s="1"/>
  <c r="N141" i="15"/>
  <c r="K141" i="15"/>
  <c r="L141" i="15" s="1"/>
  <c r="N142" i="15"/>
  <c r="K142" i="15"/>
  <c r="M142" i="15" s="1"/>
  <c r="M140" i="15"/>
  <c r="N140" i="15" s="1"/>
  <c r="K140" i="15"/>
  <c r="L140" i="15" s="1"/>
  <c r="M139" i="15"/>
  <c r="N139" i="15" s="1"/>
  <c r="K139" i="15"/>
  <c r="L139" i="15" s="1"/>
  <c r="M137" i="15"/>
  <c r="N137" i="15" s="1"/>
  <c r="K137" i="15"/>
  <c r="L137" i="15" s="1"/>
  <c r="M136" i="15"/>
  <c r="N136" i="15" s="1"/>
  <c r="K136" i="15"/>
  <c r="L136" i="15" s="1"/>
  <c r="M135" i="15"/>
  <c r="N135" i="15" s="1"/>
  <c r="K135" i="15"/>
  <c r="L135" i="15" s="1"/>
  <c r="N134" i="15"/>
  <c r="K134" i="15"/>
  <c r="M134" i="15" s="1"/>
  <c r="M133" i="15"/>
  <c r="N133" i="15" s="1"/>
  <c r="K133" i="15"/>
  <c r="L133" i="15" s="1"/>
  <c r="M132" i="15"/>
  <c r="N132" i="15" s="1"/>
  <c r="K132" i="15"/>
  <c r="L132" i="15" s="1"/>
  <c r="M131" i="15"/>
  <c r="N131" i="15" s="1"/>
  <c r="K131" i="15"/>
  <c r="L131" i="15" s="1"/>
  <c r="M130" i="15"/>
  <c r="N130" i="15" s="1"/>
  <c r="K130" i="15"/>
  <c r="L130" i="15" s="1"/>
  <c r="M129" i="15"/>
  <c r="N129" i="15" s="1"/>
  <c r="K129" i="15"/>
  <c r="L129" i="15" s="1"/>
  <c r="M128" i="15"/>
  <c r="N128" i="15" s="1"/>
  <c r="K128" i="15"/>
  <c r="L128" i="15" s="1"/>
  <c r="M127" i="15"/>
  <c r="N127" i="15" s="1"/>
  <c r="K127" i="15"/>
  <c r="L127" i="15" s="1"/>
  <c r="N122" i="15"/>
  <c r="K122" i="15"/>
  <c r="M122" i="15" s="1"/>
  <c r="L121" i="15"/>
  <c r="K121" i="15"/>
  <c r="M121" i="15" s="1"/>
  <c r="N121" i="15" s="1"/>
  <c r="K123" i="15"/>
  <c r="L123" i="15" s="1"/>
  <c r="M120" i="15"/>
  <c r="N120" i="15" s="1"/>
  <c r="K120" i="15"/>
  <c r="L120" i="15" s="1"/>
  <c r="M119" i="15"/>
  <c r="N119" i="15" s="1"/>
  <c r="K119" i="15"/>
  <c r="L119" i="15" s="1"/>
  <c r="M118" i="15"/>
  <c r="N118" i="15" s="1"/>
  <c r="K118" i="15"/>
  <c r="L118" i="15" s="1"/>
  <c r="M117" i="15"/>
  <c r="N117" i="15" s="1"/>
  <c r="K117" i="15"/>
  <c r="L117" i="15" s="1"/>
  <c r="M116" i="15"/>
  <c r="N116" i="15" s="1"/>
  <c r="K116" i="15"/>
  <c r="L116" i="15" s="1"/>
  <c r="M115" i="15"/>
  <c r="N115" i="15" s="1"/>
  <c r="K115" i="15"/>
  <c r="L115" i="15" s="1"/>
  <c r="M114" i="15"/>
  <c r="N114" i="15" s="1"/>
  <c r="K114" i="15"/>
  <c r="L114" i="15" s="1"/>
  <c r="M113" i="15"/>
  <c r="N113" i="15" s="1"/>
  <c r="K113" i="15"/>
  <c r="L113" i="15" s="1"/>
  <c r="M112" i="15"/>
  <c r="N112" i="15" s="1"/>
  <c r="K112" i="15"/>
  <c r="L112" i="15" s="1"/>
  <c r="K109" i="15"/>
  <c r="M109" i="15" s="1"/>
  <c r="N109" i="15" s="1"/>
  <c r="N108" i="15"/>
  <c r="K108" i="15"/>
  <c r="M108" i="15" s="1"/>
  <c r="L107" i="15"/>
  <c r="K107" i="15"/>
  <c r="M107" i="15" s="1"/>
  <c r="N107" i="15" s="1"/>
  <c r="K111" i="15"/>
  <c r="M111" i="15" s="1"/>
  <c r="N111" i="15" s="1"/>
  <c r="M106" i="15"/>
  <c r="N106" i="15" s="1"/>
  <c r="K106" i="15"/>
  <c r="L106" i="15" s="1"/>
  <c r="M105" i="15"/>
  <c r="N105" i="15" s="1"/>
  <c r="K105" i="15"/>
  <c r="L105" i="15" s="1"/>
  <c r="M104" i="15"/>
  <c r="N104" i="15" s="1"/>
  <c r="K104" i="15"/>
  <c r="L104" i="15" s="1"/>
  <c r="M103" i="15"/>
  <c r="N103" i="15" s="1"/>
  <c r="K103" i="15"/>
  <c r="L103" i="15" s="1"/>
  <c r="M102" i="15"/>
  <c r="N102" i="15" s="1"/>
  <c r="K102" i="15"/>
  <c r="L102" i="15" s="1"/>
  <c r="M101" i="15"/>
  <c r="N101" i="15" s="1"/>
  <c r="K101" i="15"/>
  <c r="L101" i="15" s="1"/>
  <c r="M100" i="15"/>
  <c r="N100" i="15" s="1"/>
  <c r="K100" i="15"/>
  <c r="L100" i="15" s="1"/>
  <c r="M99" i="15"/>
  <c r="N99" i="15" s="1"/>
  <c r="K99" i="15"/>
  <c r="L99" i="15" s="1"/>
  <c r="N97" i="15"/>
  <c r="K97" i="15"/>
  <c r="M97" i="15" s="1"/>
  <c r="M95" i="15"/>
  <c r="N95" i="15" s="1"/>
  <c r="K95" i="15"/>
  <c r="L95" i="15" s="1"/>
  <c r="M94" i="15"/>
  <c r="N94" i="15" s="1"/>
  <c r="K94" i="15"/>
  <c r="L94" i="15" s="1"/>
  <c r="M93" i="15"/>
  <c r="N93" i="15" s="1"/>
  <c r="K93" i="15"/>
  <c r="L93" i="15" s="1"/>
  <c r="N89" i="15"/>
  <c r="K89" i="15"/>
  <c r="M89" i="15" s="1"/>
  <c r="K90" i="15"/>
  <c r="M90" i="15" s="1"/>
  <c r="N90" i="15" s="1"/>
  <c r="M88" i="15"/>
  <c r="N88" i="15" s="1"/>
  <c r="K88" i="15"/>
  <c r="L88" i="15" s="1"/>
  <c r="M87" i="15"/>
  <c r="N87" i="15" s="1"/>
  <c r="K87" i="15"/>
  <c r="L87" i="15" s="1"/>
  <c r="N86" i="15"/>
  <c r="K86" i="15"/>
  <c r="M86" i="15" s="1"/>
  <c r="L85" i="15"/>
  <c r="K85" i="15"/>
  <c r="M85" i="15" s="1"/>
  <c r="N85" i="15" s="1"/>
  <c r="M84" i="15"/>
  <c r="N84" i="15" s="1"/>
  <c r="G84" i="15"/>
  <c r="K84" i="15" s="1"/>
  <c r="L84" i="15" s="1"/>
  <c r="M83" i="15"/>
  <c r="N83" i="15" s="1"/>
  <c r="G83" i="15"/>
  <c r="K83" i="15" s="1"/>
  <c r="L83" i="15" s="1"/>
  <c r="M82" i="15"/>
  <c r="N82" i="15" s="1"/>
  <c r="G82" i="15"/>
  <c r="K82" i="15" s="1"/>
  <c r="L82" i="15" s="1"/>
  <c r="N79" i="15"/>
  <c r="G81" i="15"/>
  <c r="K79" i="15" s="1"/>
  <c r="M79" i="15" s="1"/>
  <c r="L78" i="15"/>
  <c r="K78" i="15"/>
  <c r="G80" i="15"/>
  <c r="K80" i="15"/>
  <c r="G78" i="15"/>
  <c r="C78" i="15"/>
  <c r="M77" i="15"/>
  <c r="N77" i="15" s="1"/>
  <c r="K77" i="15"/>
  <c r="L77" i="15" s="1"/>
  <c r="M76" i="15"/>
  <c r="N76" i="15" s="1"/>
  <c r="K76" i="15"/>
  <c r="L76" i="15" s="1"/>
  <c r="M75" i="15"/>
  <c r="N75" i="15" s="1"/>
  <c r="K75" i="15"/>
  <c r="L75" i="15" s="1"/>
  <c r="N72" i="15"/>
  <c r="K72" i="15"/>
  <c r="L72" i="15" s="1"/>
  <c r="L71" i="15"/>
  <c r="K71" i="15"/>
  <c r="M71" i="15" s="1"/>
  <c r="N71" i="15" s="1"/>
  <c r="K73" i="15"/>
  <c r="M73" i="15" s="1"/>
  <c r="N73" i="15" s="1"/>
  <c r="K70" i="15"/>
  <c r="M70" i="15" s="1"/>
  <c r="N70" i="15" s="1"/>
  <c r="M69" i="15"/>
  <c r="N69" i="15" s="1"/>
  <c r="K69" i="15"/>
  <c r="L69" i="15" s="1"/>
  <c r="M68" i="15"/>
  <c r="N68" i="15" s="1"/>
  <c r="K68" i="15"/>
  <c r="L68" i="15" s="1"/>
  <c r="M67" i="15"/>
  <c r="N67" i="15" s="1"/>
  <c r="K67" i="15"/>
  <c r="L67" i="15" s="1"/>
  <c r="N64" i="15"/>
  <c r="K64" i="15"/>
  <c r="M64" i="15" s="1"/>
  <c r="L63" i="15"/>
  <c r="K63" i="15"/>
  <c r="M63" i="15" s="1"/>
  <c r="N63" i="15" s="1"/>
  <c r="L62" i="15"/>
  <c r="K62" i="15"/>
  <c r="M62" i="15" s="1"/>
  <c r="N62" i="15" s="1"/>
  <c r="M60" i="15"/>
  <c r="N60" i="15" s="1"/>
  <c r="K60" i="15"/>
  <c r="L60" i="15" s="1"/>
  <c r="K61" i="15"/>
  <c r="M61" i="15" s="1"/>
  <c r="N61" i="15" s="1"/>
  <c r="M59" i="15"/>
  <c r="N59" i="15" s="1"/>
  <c r="K59" i="15"/>
  <c r="L59" i="15" s="1"/>
  <c r="M58" i="15"/>
  <c r="N58" i="15" s="1"/>
  <c r="K58" i="15"/>
  <c r="L58" i="15" s="1"/>
  <c r="M57" i="15"/>
  <c r="N57" i="15" s="1"/>
  <c r="K57" i="15"/>
  <c r="L57" i="15" s="1"/>
  <c r="M56" i="15"/>
  <c r="N56" i="15" s="1"/>
  <c r="K56" i="15"/>
  <c r="L56" i="15" s="1"/>
  <c r="N54" i="15"/>
  <c r="K54" i="15"/>
  <c r="M54" i="15" s="1"/>
  <c r="L53" i="15"/>
  <c r="K53" i="15"/>
  <c r="M53" i="15" s="1"/>
  <c r="N53" i="15" s="1"/>
  <c r="M52" i="15"/>
  <c r="N52" i="15" s="1"/>
  <c r="K52" i="15"/>
  <c r="L52" i="15" s="1"/>
  <c r="M51" i="15"/>
  <c r="N51" i="15" s="1"/>
  <c r="K51" i="15"/>
  <c r="L51" i="15" s="1"/>
  <c r="M50" i="15"/>
  <c r="N50" i="15" s="1"/>
  <c r="K50" i="15"/>
  <c r="L50" i="15" s="1"/>
  <c r="M49" i="15"/>
  <c r="N49" i="15" s="1"/>
  <c r="K49" i="15"/>
  <c r="L49" i="15" s="1"/>
  <c r="K41" i="15"/>
  <c r="M41" i="15" s="1"/>
  <c r="N41" i="15" s="1"/>
  <c r="N45" i="15"/>
  <c r="K45" i="15"/>
  <c r="M45" i="15" s="1"/>
  <c r="L44" i="15"/>
  <c r="K44" i="15"/>
  <c r="M44" i="15" s="1"/>
  <c r="N44" i="15" s="1"/>
  <c r="L43" i="15"/>
  <c r="K43" i="15"/>
  <c r="M43" i="15" s="1"/>
  <c r="N43" i="15" s="1"/>
  <c r="M39" i="15"/>
  <c r="N39" i="15" s="1"/>
  <c r="K39" i="15"/>
  <c r="L39" i="15" s="1"/>
  <c r="K46" i="15"/>
  <c r="M46" i="15" s="1"/>
  <c r="N46" i="15" s="1"/>
  <c r="K42" i="15"/>
  <c r="L42" i="15" s="1"/>
  <c r="M38" i="15"/>
  <c r="N38" i="15" s="1"/>
  <c r="K38" i="15"/>
  <c r="L38" i="15" s="1"/>
  <c r="M37" i="15"/>
  <c r="N37" i="15" s="1"/>
  <c r="K37" i="15"/>
  <c r="L37" i="15" s="1"/>
  <c r="M36" i="15"/>
  <c r="N36" i="15" s="1"/>
  <c r="K36" i="15"/>
  <c r="L36" i="15" s="1"/>
  <c r="M35" i="15"/>
  <c r="N35" i="15" s="1"/>
  <c r="K35" i="15"/>
  <c r="L35" i="15" s="1"/>
  <c r="N32" i="15"/>
  <c r="K32" i="15"/>
  <c r="M32" i="15" s="1"/>
  <c r="L31" i="15"/>
  <c r="K31" i="15"/>
  <c r="M31" i="15" s="1"/>
  <c r="N31" i="15" s="1"/>
  <c r="K30" i="15"/>
  <c r="M30" i="15" s="1"/>
  <c r="N30" i="15" s="1"/>
  <c r="M29" i="15"/>
  <c r="N29" i="15" s="1"/>
  <c r="K29" i="15"/>
  <c r="L29" i="15" s="1"/>
  <c r="M28" i="15"/>
  <c r="N28" i="15" s="1"/>
  <c r="K28" i="15"/>
  <c r="L28" i="15" s="1"/>
  <c r="M27" i="15"/>
  <c r="N27" i="15" s="1"/>
  <c r="K27" i="15"/>
  <c r="L27" i="15" s="1"/>
  <c r="M26" i="15"/>
  <c r="N26" i="15" s="1"/>
  <c r="K26" i="15"/>
  <c r="L26" i="15" s="1"/>
  <c r="N24" i="15"/>
  <c r="K24" i="15"/>
  <c r="L24" i="15" s="1"/>
  <c r="L23" i="15"/>
  <c r="K23" i="15"/>
  <c r="M23" i="15" s="1"/>
  <c r="N23" i="15" s="1"/>
  <c r="M22" i="15"/>
  <c r="N22" i="15" s="1"/>
  <c r="K22" i="15"/>
  <c r="L22" i="15" s="1"/>
  <c r="M21" i="15"/>
  <c r="N21" i="15" s="1"/>
  <c r="K21" i="15"/>
  <c r="L21" i="15" s="1"/>
  <c r="M20" i="15"/>
  <c r="N20" i="15" s="1"/>
  <c r="K20" i="15"/>
  <c r="L20" i="15" s="1"/>
  <c r="M19" i="15"/>
  <c r="N19" i="15" s="1"/>
  <c r="K19" i="15"/>
  <c r="L19" i="15" s="1"/>
  <c r="N17" i="15"/>
  <c r="K17" i="15"/>
  <c r="M17" i="15" s="1"/>
  <c r="L16" i="15"/>
  <c r="K16" i="15"/>
  <c r="M16" i="15" s="1"/>
  <c r="N16" i="15" s="1"/>
  <c r="M15" i="15"/>
  <c r="N15" i="15" s="1"/>
  <c r="K15" i="15"/>
  <c r="L15" i="15" s="1"/>
  <c r="M14" i="15"/>
  <c r="N14" i="15" s="1"/>
  <c r="K14" i="15"/>
  <c r="L14" i="15" s="1"/>
  <c r="M13" i="15"/>
  <c r="N13" i="15" s="1"/>
  <c r="K13" i="15"/>
  <c r="L13" i="15" s="1"/>
  <c r="M12" i="15"/>
  <c r="N12" i="15" s="1"/>
  <c r="K12" i="15"/>
  <c r="L12" i="15" s="1"/>
  <c r="N10" i="15"/>
  <c r="K10" i="15"/>
  <c r="M10" i="15" s="1"/>
  <c r="L9" i="15"/>
  <c r="K9" i="15"/>
  <c r="M9" i="15" s="1"/>
  <c r="N9" i="15" s="1"/>
  <c r="L363" i="14"/>
  <c r="K363" i="14"/>
  <c r="J363" i="14"/>
  <c r="L362" i="14"/>
  <c r="K362" i="14"/>
  <c r="J362" i="14"/>
  <c r="L371" i="14"/>
  <c r="K371" i="14"/>
  <c r="J371" i="14"/>
  <c r="L370" i="14"/>
  <c r="K370" i="14"/>
  <c r="J370" i="14"/>
  <c r="L368" i="14"/>
  <c r="K368" i="14"/>
  <c r="J368" i="14"/>
  <c r="L367" i="14"/>
  <c r="K367" i="14"/>
  <c r="J367" i="14"/>
  <c r="L344" i="14"/>
  <c r="K344" i="14"/>
  <c r="J344" i="14"/>
  <c r="L343" i="14"/>
  <c r="K343" i="14"/>
  <c r="J343" i="14"/>
  <c r="L341" i="14"/>
  <c r="K341" i="14"/>
  <c r="J341" i="14"/>
  <c r="L339" i="14"/>
  <c r="K339" i="14"/>
  <c r="J339" i="14"/>
  <c r="L338" i="14"/>
  <c r="K338" i="14"/>
  <c r="J338" i="14"/>
  <c r="L337" i="14"/>
  <c r="K337" i="14"/>
  <c r="J337" i="14"/>
  <c r="L333" i="14"/>
  <c r="K333" i="14"/>
  <c r="J333" i="14"/>
  <c r="L324" i="14"/>
  <c r="K324" i="14"/>
  <c r="J324" i="14"/>
  <c r="L323" i="14"/>
  <c r="K323" i="14"/>
  <c r="J323" i="14"/>
  <c r="L325" i="14"/>
  <c r="K325" i="14"/>
  <c r="J325" i="14"/>
  <c r="L330" i="14"/>
  <c r="K330" i="14"/>
  <c r="J330" i="14"/>
  <c r="L329" i="14"/>
  <c r="K329" i="14"/>
  <c r="J329" i="14"/>
  <c r="L328" i="14"/>
  <c r="K328" i="14"/>
  <c r="J328" i="14"/>
  <c r="L327" i="14"/>
  <c r="K327" i="14"/>
  <c r="J327" i="14"/>
  <c r="L326" i="14"/>
  <c r="K326" i="14"/>
  <c r="J326" i="14"/>
  <c r="L332" i="14"/>
  <c r="K332" i="14"/>
  <c r="J332" i="14"/>
  <c r="L331" i="14"/>
  <c r="K331" i="14"/>
  <c r="J331" i="14"/>
  <c r="L322" i="14"/>
  <c r="K322" i="14"/>
  <c r="J322" i="14"/>
  <c r="L321" i="14"/>
  <c r="K321" i="14"/>
  <c r="J321" i="14"/>
  <c r="L320" i="14"/>
  <c r="K320" i="14"/>
  <c r="J320" i="14"/>
  <c r="L316" i="14"/>
  <c r="K316" i="14"/>
  <c r="J316" i="14"/>
  <c r="L305" i="14"/>
  <c r="K305" i="14"/>
  <c r="J305" i="14"/>
  <c r="L304" i="14"/>
  <c r="K304" i="14"/>
  <c r="J304" i="14"/>
  <c r="L307" i="14"/>
  <c r="K307" i="14"/>
  <c r="J307" i="14"/>
  <c r="L306" i="14"/>
  <c r="K306" i="14"/>
  <c r="J306" i="14"/>
  <c r="L303" i="14"/>
  <c r="K303" i="14"/>
  <c r="J303" i="14"/>
  <c r="L312" i="14"/>
  <c r="K312" i="14"/>
  <c r="J312" i="14"/>
  <c r="L311" i="14"/>
  <c r="K311" i="14"/>
  <c r="J311" i="14"/>
  <c r="L310" i="14"/>
  <c r="K310" i="14"/>
  <c r="J310" i="14"/>
  <c r="L309" i="14"/>
  <c r="K309" i="14"/>
  <c r="J309" i="14"/>
  <c r="L308" i="14"/>
  <c r="K308" i="14"/>
  <c r="J308" i="14"/>
  <c r="L315" i="14"/>
  <c r="K315" i="14"/>
  <c r="J315" i="14"/>
  <c r="L314" i="14"/>
  <c r="K314" i="14"/>
  <c r="J314" i="14"/>
  <c r="L302" i="14"/>
  <c r="K302" i="14"/>
  <c r="J302" i="14"/>
  <c r="L301" i="14"/>
  <c r="K301" i="14"/>
  <c r="J301" i="14"/>
  <c r="L300" i="14"/>
  <c r="K300" i="14"/>
  <c r="J300" i="14"/>
  <c r="L298" i="14"/>
  <c r="K298" i="14"/>
  <c r="J298" i="14"/>
  <c r="L288" i="14"/>
  <c r="K288" i="14"/>
  <c r="J288" i="14"/>
  <c r="L287" i="14"/>
  <c r="K287" i="14"/>
  <c r="J287" i="14"/>
  <c r="L290" i="14"/>
  <c r="K290" i="14"/>
  <c r="J290" i="14"/>
  <c r="L289" i="14"/>
  <c r="K289" i="14"/>
  <c r="J289" i="14"/>
  <c r="L295" i="14"/>
  <c r="K295" i="14"/>
  <c r="J295" i="14"/>
  <c r="L294" i="14"/>
  <c r="K294" i="14"/>
  <c r="J294" i="14"/>
  <c r="L293" i="14"/>
  <c r="K293" i="14"/>
  <c r="J293" i="14"/>
  <c r="L292" i="14"/>
  <c r="K292" i="14"/>
  <c r="J292" i="14"/>
  <c r="L291" i="14"/>
  <c r="K291" i="14"/>
  <c r="J291" i="14"/>
  <c r="L297" i="14"/>
  <c r="K297" i="14"/>
  <c r="J297" i="14"/>
  <c r="L296" i="14"/>
  <c r="K296" i="14"/>
  <c r="J296" i="14"/>
  <c r="L286" i="14"/>
  <c r="K286" i="14"/>
  <c r="J286" i="14"/>
  <c r="L285" i="14"/>
  <c r="K285" i="14"/>
  <c r="J285" i="14"/>
  <c r="L284" i="14"/>
  <c r="K284" i="14"/>
  <c r="J284" i="14"/>
  <c r="L282" i="14"/>
  <c r="K282" i="14"/>
  <c r="J282" i="14"/>
  <c r="L281" i="14"/>
  <c r="K281" i="14"/>
  <c r="J281" i="14"/>
  <c r="L272" i="14"/>
  <c r="K272" i="14"/>
  <c r="J272" i="14"/>
  <c r="L271" i="14"/>
  <c r="K271" i="14"/>
  <c r="J271" i="14"/>
  <c r="L273" i="14"/>
  <c r="K273" i="14"/>
  <c r="J273" i="14"/>
  <c r="L278" i="14"/>
  <c r="K278" i="14"/>
  <c r="J278" i="14"/>
  <c r="L277" i="14"/>
  <c r="K277" i="14"/>
  <c r="J277" i="14"/>
  <c r="L276" i="14"/>
  <c r="K276" i="14"/>
  <c r="J276" i="14"/>
  <c r="L275" i="14"/>
  <c r="K275" i="14"/>
  <c r="J275" i="14"/>
  <c r="L274" i="14"/>
  <c r="K274" i="14"/>
  <c r="J274" i="14"/>
  <c r="L280" i="14"/>
  <c r="K280" i="14"/>
  <c r="J280" i="14"/>
  <c r="L279" i="14"/>
  <c r="K279" i="14"/>
  <c r="J279" i="14"/>
  <c r="L269" i="14"/>
  <c r="K269" i="14"/>
  <c r="J269" i="14"/>
  <c r="L268" i="14"/>
  <c r="K268" i="14"/>
  <c r="J268" i="14"/>
  <c r="L267" i="14"/>
  <c r="K267" i="14"/>
  <c r="J267" i="14"/>
  <c r="L263" i="14"/>
  <c r="K263" i="14"/>
  <c r="J263" i="14"/>
  <c r="L266" i="14"/>
  <c r="K266" i="14"/>
  <c r="J266" i="14"/>
  <c r="L265" i="14"/>
  <c r="K265" i="14"/>
  <c r="J265" i="14"/>
  <c r="L264" i="14"/>
  <c r="K264" i="14"/>
  <c r="J264" i="14"/>
  <c r="L262" i="14"/>
  <c r="K262" i="14"/>
  <c r="J262" i="14"/>
  <c r="L261" i="14"/>
  <c r="K261" i="14"/>
  <c r="J261" i="14"/>
  <c r="L260" i="14"/>
  <c r="K260" i="14"/>
  <c r="J260" i="14"/>
  <c r="L258" i="14"/>
  <c r="K258" i="14"/>
  <c r="J258" i="14"/>
  <c r="L257" i="14"/>
  <c r="K257" i="14"/>
  <c r="J257" i="14"/>
  <c r="L256" i="14"/>
  <c r="K256" i="14"/>
  <c r="J256" i="14"/>
  <c r="L252" i="14"/>
  <c r="K252" i="14"/>
  <c r="J252" i="14"/>
  <c r="L247" i="14"/>
  <c r="K247" i="14"/>
  <c r="J247" i="14"/>
  <c r="L246" i="14"/>
  <c r="K246" i="14"/>
  <c r="J246" i="14"/>
  <c r="L251" i="14"/>
  <c r="K251" i="14"/>
  <c r="J251" i="14"/>
  <c r="L250" i="14"/>
  <c r="K250" i="14"/>
  <c r="J250" i="14"/>
  <c r="L249" i="14"/>
  <c r="K249" i="14"/>
  <c r="J249" i="14"/>
  <c r="L248" i="14"/>
  <c r="K248" i="14"/>
  <c r="J248" i="14"/>
  <c r="L254" i="14"/>
  <c r="K254" i="14"/>
  <c r="J254" i="14"/>
  <c r="L253" i="14"/>
  <c r="K253" i="14"/>
  <c r="J253" i="14"/>
  <c r="L244" i="14"/>
  <c r="K244" i="14"/>
  <c r="J244" i="14"/>
  <c r="L243" i="14"/>
  <c r="K243" i="14"/>
  <c r="J243" i="14"/>
  <c r="L240" i="14"/>
  <c r="K240" i="14"/>
  <c r="J240" i="14"/>
  <c r="L235" i="14"/>
  <c r="K235" i="14"/>
  <c r="J235" i="14"/>
  <c r="L234" i="14"/>
  <c r="K234" i="14"/>
  <c r="J234" i="14"/>
  <c r="L238" i="14"/>
  <c r="K238" i="14"/>
  <c r="J238" i="14"/>
  <c r="L237" i="14"/>
  <c r="K237" i="14"/>
  <c r="J237" i="14"/>
  <c r="L236" i="14"/>
  <c r="K236" i="14"/>
  <c r="J236" i="14"/>
  <c r="L239" i="14"/>
  <c r="K239" i="14"/>
  <c r="J239" i="14"/>
  <c r="L233" i="14"/>
  <c r="K233" i="14"/>
  <c r="J233" i="14"/>
  <c r="L232" i="14"/>
  <c r="K232" i="14"/>
  <c r="J232" i="14"/>
  <c r="L231" i="14"/>
  <c r="K231" i="14"/>
  <c r="J231" i="14"/>
  <c r="L229" i="14"/>
  <c r="K229" i="14"/>
  <c r="J229" i="14"/>
  <c r="L228" i="14"/>
  <c r="K228" i="14"/>
  <c r="J228" i="14"/>
  <c r="L227" i="14"/>
  <c r="K227" i="14"/>
  <c r="J227" i="14"/>
  <c r="L222" i="14"/>
  <c r="K222" i="14"/>
  <c r="J222" i="14"/>
  <c r="L221" i="14"/>
  <c r="K221" i="14"/>
  <c r="J221" i="14"/>
  <c r="L220" i="14"/>
  <c r="K220" i="14"/>
  <c r="J220" i="14"/>
  <c r="L219" i="14"/>
  <c r="K219" i="14"/>
  <c r="J219" i="14"/>
  <c r="L223" i="14"/>
  <c r="K223" i="14"/>
  <c r="J223" i="14"/>
  <c r="L217" i="14"/>
  <c r="K217" i="14"/>
  <c r="J217" i="14"/>
  <c r="L216" i="14"/>
  <c r="K216" i="14"/>
  <c r="J216" i="14"/>
  <c r="L215" i="14"/>
  <c r="K215" i="14"/>
  <c r="J215" i="14"/>
  <c r="L214" i="14"/>
  <c r="K214" i="14"/>
  <c r="J214" i="14"/>
  <c r="L212" i="14"/>
  <c r="K212" i="14"/>
  <c r="J212" i="14"/>
  <c r="L211" i="14"/>
  <c r="K211" i="14"/>
  <c r="J211" i="14"/>
  <c r="L210" i="14"/>
  <c r="K210" i="14"/>
  <c r="J210" i="14"/>
  <c r="L209" i="14"/>
  <c r="K209" i="14"/>
  <c r="J209" i="14"/>
  <c r="L204" i="14"/>
  <c r="K204" i="14"/>
  <c r="J204" i="14"/>
  <c r="L203" i="14"/>
  <c r="K203" i="14"/>
  <c r="J203" i="14"/>
  <c r="L202" i="14"/>
  <c r="K202" i="14"/>
  <c r="J202" i="14"/>
  <c r="L206" i="14"/>
  <c r="K206" i="14"/>
  <c r="J206" i="14"/>
  <c r="L205" i="14"/>
  <c r="K205" i="14"/>
  <c r="J205" i="14"/>
  <c r="L187" i="14"/>
  <c r="K187" i="14"/>
  <c r="J187" i="14"/>
  <c r="L186" i="14"/>
  <c r="K186" i="14"/>
  <c r="J186" i="14"/>
  <c r="L185" i="14"/>
  <c r="K185" i="14"/>
  <c r="J185" i="14"/>
  <c r="L184" i="14"/>
  <c r="K184" i="14"/>
  <c r="J184" i="14"/>
  <c r="L183" i="14"/>
  <c r="K183" i="14"/>
  <c r="J183" i="14"/>
  <c r="L182" i="14"/>
  <c r="K182" i="14"/>
  <c r="J182" i="14"/>
  <c r="L180" i="14"/>
  <c r="K180" i="14"/>
  <c r="J180" i="14"/>
  <c r="L179" i="14"/>
  <c r="K179" i="14"/>
  <c r="J179" i="14"/>
  <c r="L178" i="14"/>
  <c r="K178" i="14"/>
  <c r="J178" i="14"/>
  <c r="L176" i="14"/>
  <c r="K176" i="14"/>
  <c r="J176" i="14"/>
  <c r="L177" i="14"/>
  <c r="K177" i="14"/>
  <c r="J177" i="14"/>
  <c r="L175" i="14"/>
  <c r="K175" i="14"/>
  <c r="J175" i="14"/>
  <c r="L174" i="14"/>
  <c r="K174" i="14"/>
  <c r="J174" i="14"/>
  <c r="L172" i="14"/>
  <c r="K172" i="14"/>
  <c r="J172" i="14"/>
  <c r="L171" i="14"/>
  <c r="K171" i="14"/>
  <c r="J171" i="14"/>
  <c r="L170" i="14"/>
  <c r="K170" i="14"/>
  <c r="J170" i="14"/>
  <c r="L165" i="14"/>
  <c r="K165" i="14"/>
  <c r="J165" i="14"/>
  <c r="L163" i="14"/>
  <c r="K163" i="14"/>
  <c r="J163" i="14"/>
  <c r="L162" i="14"/>
  <c r="K162" i="14"/>
  <c r="J162" i="14"/>
  <c r="L161" i="14"/>
  <c r="K161" i="14"/>
  <c r="J161" i="14"/>
  <c r="L169" i="14"/>
  <c r="K169" i="14"/>
  <c r="J169" i="14"/>
  <c r="L164" i="14"/>
  <c r="K164" i="14"/>
  <c r="J164" i="14"/>
  <c r="L160" i="14"/>
  <c r="K160" i="14"/>
  <c r="J160" i="14"/>
  <c r="L159" i="14"/>
  <c r="K159" i="14"/>
  <c r="J159" i="14"/>
  <c r="L158" i="14"/>
  <c r="K158" i="14"/>
  <c r="J158" i="14"/>
  <c r="L156" i="14"/>
  <c r="K156" i="14"/>
  <c r="J156" i="14"/>
  <c r="L155" i="14"/>
  <c r="K155" i="14"/>
  <c r="J155" i="14"/>
  <c r="L154" i="14"/>
  <c r="K154" i="14"/>
  <c r="J154" i="14"/>
  <c r="L153" i="14"/>
  <c r="K153" i="14"/>
  <c r="J153" i="14"/>
  <c r="L152" i="14"/>
  <c r="K152" i="14"/>
  <c r="J152" i="14"/>
  <c r="L150" i="14"/>
  <c r="K150" i="14"/>
  <c r="J150" i="14"/>
  <c r="L149" i="14"/>
  <c r="K149" i="14"/>
  <c r="J149" i="14"/>
  <c r="L147" i="14"/>
  <c r="K147" i="14"/>
  <c r="J147" i="14"/>
  <c r="L146" i="14"/>
  <c r="K146" i="14"/>
  <c r="J146" i="14"/>
  <c r="L145" i="14"/>
  <c r="K145" i="14"/>
  <c r="J145" i="14"/>
  <c r="L143" i="14"/>
  <c r="K143" i="14"/>
  <c r="J143" i="14"/>
  <c r="L142" i="14"/>
  <c r="K142" i="14"/>
  <c r="J142" i="14"/>
  <c r="L141" i="14"/>
  <c r="K141" i="14"/>
  <c r="J141" i="14"/>
  <c r="L140" i="14"/>
  <c r="K140" i="14"/>
  <c r="J140" i="14"/>
  <c r="L139" i="14"/>
  <c r="K139" i="14"/>
  <c r="J139" i="14"/>
  <c r="L138" i="14"/>
  <c r="K138" i="14"/>
  <c r="J138" i="14"/>
  <c r="L137" i="14"/>
  <c r="K137" i="14"/>
  <c r="J137" i="14"/>
  <c r="L136" i="14"/>
  <c r="K136" i="14"/>
  <c r="J136" i="14"/>
  <c r="L135" i="14"/>
  <c r="K135" i="14"/>
  <c r="J135" i="14"/>
  <c r="L130" i="14"/>
  <c r="K130" i="14"/>
  <c r="J130" i="14"/>
  <c r="L129" i="14"/>
  <c r="K129" i="14"/>
  <c r="J129" i="14"/>
  <c r="L128" i="14"/>
  <c r="K128" i="14"/>
  <c r="J128" i="14"/>
  <c r="L133" i="14"/>
  <c r="K133" i="14"/>
  <c r="J133" i="14"/>
  <c r="L132" i="14"/>
  <c r="K132" i="14"/>
  <c r="J132" i="14"/>
  <c r="L131" i="14"/>
  <c r="K131" i="14"/>
  <c r="J131" i="14"/>
  <c r="C128" i="14"/>
  <c r="L127" i="14"/>
  <c r="K127" i="14"/>
  <c r="J127" i="14"/>
  <c r="L126" i="14"/>
  <c r="K126" i="14"/>
  <c r="J126" i="14"/>
  <c r="L125" i="14"/>
  <c r="K125" i="14"/>
  <c r="J125" i="14"/>
  <c r="L119" i="14"/>
  <c r="K119" i="14"/>
  <c r="J119" i="14"/>
  <c r="L118" i="14"/>
  <c r="K118" i="14"/>
  <c r="J118" i="14"/>
  <c r="L117" i="14"/>
  <c r="K117" i="14"/>
  <c r="J117" i="14"/>
  <c r="L116" i="14"/>
  <c r="K116" i="14"/>
  <c r="J116" i="14"/>
  <c r="L115" i="14"/>
  <c r="K115" i="14"/>
  <c r="J115" i="14"/>
  <c r="L114" i="14"/>
  <c r="K114" i="14"/>
  <c r="J114" i="14"/>
  <c r="L113" i="14"/>
  <c r="K113" i="14"/>
  <c r="J113" i="14"/>
  <c r="L112" i="14"/>
  <c r="K112" i="14"/>
  <c r="J112" i="14"/>
  <c r="L121" i="14"/>
  <c r="K121" i="14"/>
  <c r="J121" i="14"/>
  <c r="L120" i="14"/>
  <c r="K120" i="14"/>
  <c r="J120" i="14"/>
  <c r="L111" i="14"/>
  <c r="K111" i="14"/>
  <c r="J111" i="14"/>
  <c r="L110" i="14"/>
  <c r="K110" i="14"/>
  <c r="J110" i="14"/>
  <c r="L109" i="14"/>
  <c r="K109" i="14"/>
  <c r="J109" i="14"/>
  <c r="L103" i="14"/>
  <c r="K103" i="14"/>
  <c r="J103" i="14"/>
  <c r="L102" i="14"/>
  <c r="K102" i="14"/>
  <c r="J102" i="14"/>
  <c r="L101" i="14"/>
  <c r="K101" i="14"/>
  <c r="J101" i="14"/>
  <c r="L100" i="14"/>
  <c r="K100" i="14"/>
  <c r="J100" i="14"/>
  <c r="L99" i="14"/>
  <c r="K99" i="14"/>
  <c r="J99" i="14"/>
  <c r="L98" i="14"/>
  <c r="K98" i="14"/>
  <c r="J98" i="14"/>
  <c r="L97" i="14"/>
  <c r="K97" i="14"/>
  <c r="J97" i="14"/>
  <c r="L96" i="14"/>
  <c r="K96" i="14"/>
  <c r="J96" i="14"/>
  <c r="L95" i="14"/>
  <c r="K95" i="14"/>
  <c r="J95" i="14"/>
  <c r="L105" i="14"/>
  <c r="K105" i="14"/>
  <c r="J105" i="14"/>
  <c r="L104" i="14"/>
  <c r="K104" i="14"/>
  <c r="J104" i="14"/>
  <c r="L94" i="14"/>
  <c r="K94" i="14"/>
  <c r="J94" i="14"/>
  <c r="L93" i="14"/>
  <c r="K93" i="14"/>
  <c r="J93" i="14"/>
  <c r="L92" i="14"/>
  <c r="K92" i="14"/>
  <c r="J92" i="14"/>
  <c r="L86" i="14"/>
  <c r="K86" i="14"/>
  <c r="J86" i="14"/>
  <c r="L85" i="14"/>
  <c r="K85" i="14"/>
  <c r="J85" i="14"/>
  <c r="L84" i="14"/>
  <c r="K84" i="14"/>
  <c r="J84" i="14"/>
  <c r="L83" i="14"/>
  <c r="K83" i="14"/>
  <c r="J83" i="14"/>
  <c r="L82" i="14"/>
  <c r="K82" i="14"/>
  <c r="J82" i="14"/>
  <c r="L81" i="14"/>
  <c r="K81" i="14"/>
  <c r="J81" i="14"/>
  <c r="L80" i="14"/>
  <c r="K80" i="14"/>
  <c r="J80" i="14"/>
  <c r="L79" i="14"/>
  <c r="K79" i="14"/>
  <c r="J79" i="14"/>
  <c r="L88" i="14"/>
  <c r="K88" i="14"/>
  <c r="J88" i="14"/>
  <c r="L87" i="14"/>
  <c r="K87" i="14"/>
  <c r="J87" i="14"/>
  <c r="L78" i="14"/>
  <c r="K78" i="14"/>
  <c r="J78" i="14"/>
  <c r="L77" i="14"/>
  <c r="K77" i="14"/>
  <c r="J77" i="14"/>
  <c r="L76" i="14"/>
  <c r="K76" i="14"/>
  <c r="J76" i="14"/>
  <c r="L68" i="14"/>
  <c r="K68" i="14"/>
  <c r="J68" i="14"/>
  <c r="L67" i="14"/>
  <c r="K67" i="14"/>
  <c r="J67" i="14"/>
  <c r="L62" i="14"/>
  <c r="K62" i="14"/>
  <c r="J62" i="14"/>
  <c r="L61" i="14"/>
  <c r="K61" i="14"/>
  <c r="J61" i="14"/>
  <c r="L60" i="14"/>
  <c r="K60" i="14"/>
  <c r="J60" i="14"/>
  <c r="L69" i="14"/>
  <c r="K69" i="14"/>
  <c r="J69" i="14"/>
  <c r="L72" i="14"/>
  <c r="K72" i="14"/>
  <c r="J72" i="14"/>
  <c r="L59" i="14"/>
  <c r="K59" i="14"/>
  <c r="J59" i="14"/>
  <c r="L66" i="14"/>
  <c r="K66" i="14"/>
  <c r="J66" i="14"/>
  <c r="L65" i="14"/>
  <c r="K65" i="14"/>
  <c r="J65" i="14"/>
  <c r="L64" i="14"/>
  <c r="K64" i="14"/>
  <c r="J64" i="14"/>
  <c r="L63" i="14"/>
  <c r="K63" i="14"/>
  <c r="J63" i="14"/>
  <c r="L71" i="14"/>
  <c r="K71" i="14"/>
  <c r="J71" i="14"/>
  <c r="L70" i="14"/>
  <c r="K70" i="14"/>
  <c r="J70" i="14"/>
  <c r="L57" i="14"/>
  <c r="K57" i="14"/>
  <c r="J57" i="14"/>
  <c r="L56" i="14"/>
  <c r="K56" i="14"/>
  <c r="J56" i="14"/>
  <c r="L55" i="14"/>
  <c r="K55" i="14"/>
  <c r="J55" i="14"/>
  <c r="L47" i="14"/>
  <c r="K47" i="14"/>
  <c r="J47" i="14"/>
  <c r="L46" i="14"/>
  <c r="K46" i="14"/>
  <c r="J46" i="14"/>
  <c r="L45" i="14"/>
  <c r="K45" i="14"/>
  <c r="J45" i="14"/>
  <c r="L48" i="14"/>
  <c r="K48" i="14"/>
  <c r="J48" i="14"/>
  <c r="L51" i="14"/>
  <c r="K51" i="14"/>
  <c r="J51" i="14"/>
  <c r="L50" i="14"/>
  <c r="K50" i="14"/>
  <c r="J50" i="14"/>
  <c r="L49" i="14"/>
  <c r="K49" i="14"/>
  <c r="J49" i="14"/>
  <c r="L42" i="14"/>
  <c r="K42" i="14"/>
  <c r="J42" i="14"/>
  <c r="L41" i="14"/>
  <c r="K41" i="14"/>
  <c r="J41" i="14"/>
  <c r="L40" i="14"/>
  <c r="K40" i="14"/>
  <c r="J40" i="14"/>
  <c r="L30" i="14"/>
  <c r="K30" i="14"/>
  <c r="J30" i="14"/>
  <c r="L29" i="14"/>
  <c r="K29" i="14"/>
  <c r="J29" i="14"/>
  <c r="L28" i="14"/>
  <c r="K28" i="14"/>
  <c r="J28" i="14"/>
  <c r="L31" i="14"/>
  <c r="K31" i="14"/>
  <c r="J31" i="14"/>
  <c r="L33" i="14"/>
  <c r="K33" i="14"/>
  <c r="J33" i="14"/>
  <c r="L32" i="14"/>
  <c r="K32" i="14"/>
  <c r="J32" i="14"/>
  <c r="L27" i="14"/>
  <c r="K27" i="14"/>
  <c r="J27" i="14"/>
  <c r="L26" i="14"/>
  <c r="K26" i="14"/>
  <c r="J26" i="14"/>
  <c r="L25" i="14"/>
  <c r="K25" i="14"/>
  <c r="J25" i="14"/>
  <c r="L21" i="14"/>
  <c r="K21" i="14"/>
  <c r="J21" i="14"/>
  <c r="G23" i="14"/>
  <c r="L23" i="14" s="1"/>
  <c r="L22" i="14"/>
  <c r="K22" i="14"/>
  <c r="J22" i="14"/>
  <c r="L19" i="14"/>
  <c r="K19" i="14"/>
  <c r="J19" i="14"/>
  <c r="L18" i="14"/>
  <c r="K18" i="14"/>
  <c r="J18" i="14"/>
  <c r="L17" i="14"/>
  <c r="K17" i="14"/>
  <c r="J17" i="14"/>
  <c r="L12" i="14"/>
  <c r="K12" i="14"/>
  <c r="J12" i="14"/>
  <c r="L11" i="14"/>
  <c r="K11" i="14"/>
  <c r="J11" i="14"/>
  <c r="L10" i="14"/>
  <c r="K10" i="14"/>
  <c r="J10" i="14"/>
  <c r="L15" i="14"/>
  <c r="K15" i="14"/>
  <c r="J15" i="14"/>
  <c r="L14" i="14"/>
  <c r="K14" i="14"/>
  <c r="J14" i="14"/>
  <c r="L13" i="14"/>
  <c r="K13" i="14"/>
  <c r="J13" i="14"/>
  <c r="R26" i="1" l="1"/>
  <c r="F9" i="7"/>
  <c r="A10" i="7"/>
  <c r="L109" i="15"/>
  <c r="M141" i="15"/>
  <c r="L147" i="15"/>
  <c r="L155" i="15"/>
  <c r="M209" i="15"/>
  <c r="M123" i="15"/>
  <c r="N123" i="15" s="1"/>
  <c r="M288" i="15"/>
  <c r="M175" i="15"/>
  <c r="L239" i="15"/>
  <c r="M24" i="15"/>
  <c r="L41" i="15"/>
  <c r="L245" i="15"/>
  <c r="L250" i="15"/>
  <c r="L90" i="15"/>
  <c r="L108" i="15"/>
  <c r="M188" i="15"/>
  <c r="L89" i="15"/>
  <c r="L236" i="15"/>
  <c r="L247" i="15"/>
  <c r="L259" i="15"/>
  <c r="M80" i="15"/>
  <c r="N80" i="15" s="1"/>
  <c r="L195" i="15"/>
  <c r="L200" i="15"/>
  <c r="L230" i="15"/>
  <c r="L265" i="15"/>
  <c r="L54" i="15"/>
  <c r="M72" i="15"/>
  <c r="L17" i="15"/>
  <c r="L30" i="15"/>
  <c r="L46" i="15"/>
  <c r="L61" i="15"/>
  <c r="L70" i="15"/>
  <c r="M78" i="15"/>
  <c r="N78" i="15" s="1"/>
  <c r="L45" i="15"/>
  <c r="L64" i="15"/>
  <c r="L79" i="15"/>
  <c r="M42" i="15"/>
  <c r="N42" i="15" s="1"/>
  <c r="L24" i="16"/>
  <c r="L58" i="16"/>
  <c r="L32" i="15"/>
  <c r="L111" i="15"/>
  <c r="L206" i="15"/>
  <c r="L287" i="15"/>
  <c r="L10" i="15"/>
  <c r="L142" i="15"/>
  <c r="L150" i="15"/>
  <c r="L182" i="15"/>
  <c r="L73" i="15"/>
  <c r="L80" i="15"/>
  <c r="L86" i="15"/>
  <c r="L97" i="15"/>
  <c r="L122" i="15"/>
  <c r="L134" i="15"/>
  <c r="L227" i="15"/>
  <c r="L246" i="15"/>
  <c r="L256" i="15"/>
  <c r="J23" i="14"/>
  <c r="K23" i="14"/>
  <c r="J36" i="1" l="1"/>
  <c r="O191" i="14"/>
  <c r="K46" i="17"/>
  <c r="O196" i="14"/>
  <c r="K95" i="17"/>
  <c r="Q92" i="15"/>
  <c r="J11" i="1"/>
  <c r="J13" i="1"/>
  <c r="I48" i="11"/>
  <c r="K40" i="17"/>
  <c r="K18" i="17"/>
  <c r="O342" i="14"/>
  <c r="O192" i="14"/>
  <c r="Q66" i="15"/>
  <c r="N92" i="1"/>
  <c r="N53" i="1"/>
  <c r="N32" i="1"/>
  <c r="N10" i="1"/>
  <c r="I124" i="11"/>
  <c r="R17" i="1"/>
  <c r="K28" i="17"/>
  <c r="K17" i="17"/>
  <c r="O193" i="14"/>
  <c r="Q48" i="15"/>
  <c r="Q167" i="15"/>
  <c r="J90" i="1"/>
  <c r="N50" i="1"/>
  <c r="N29" i="1"/>
  <c r="I257" i="11"/>
  <c r="Q125" i="15"/>
  <c r="Q163" i="15"/>
  <c r="J31" i="1"/>
  <c r="N15" i="1"/>
  <c r="I163" i="11"/>
  <c r="R59" i="1"/>
  <c r="O194" i="14"/>
  <c r="Q168" i="15"/>
  <c r="N47" i="1"/>
  <c r="J26" i="1"/>
  <c r="I92" i="11"/>
  <c r="I32" i="11"/>
  <c r="R13" i="1"/>
  <c r="O225" i="14"/>
  <c r="O195" i="14"/>
  <c r="Q34" i="15"/>
  <c r="Q166" i="15"/>
  <c r="N84" i="1"/>
  <c r="J56" i="1"/>
  <c r="N42" i="1"/>
  <c r="J21" i="1"/>
  <c r="I74" i="11"/>
  <c r="P36" i="13"/>
  <c r="I33" i="11"/>
  <c r="R11" i="1"/>
  <c r="K120" i="17"/>
  <c r="O208" i="14"/>
  <c r="O226" i="14"/>
  <c r="Q177" i="15"/>
  <c r="Q165" i="15"/>
  <c r="N82" i="1"/>
  <c r="N22" i="1"/>
  <c r="N57" i="1"/>
  <c r="K100" i="17"/>
  <c r="K12" i="17"/>
  <c r="Q164" i="15"/>
  <c r="J82" i="1"/>
  <c r="J62" i="1"/>
  <c r="J16" i="1"/>
  <c r="O60" i="14"/>
  <c r="I263" i="13" l="1"/>
  <c r="K263" i="13" s="1"/>
  <c r="L263" i="13" s="1"/>
  <c r="I262" i="13"/>
  <c r="K262" i="13" s="1"/>
  <c r="L262" i="13" s="1"/>
  <c r="L267" i="13"/>
  <c r="K267" i="13"/>
  <c r="G267" i="13" s="1"/>
  <c r="H267" i="13" s="1"/>
  <c r="L266" i="13"/>
  <c r="K266" i="13"/>
  <c r="G266" i="13" s="1"/>
  <c r="H266" i="13" s="1"/>
  <c r="I268" i="13"/>
  <c r="K268" i="13" s="1"/>
  <c r="L268" i="13" s="1"/>
  <c r="I255" i="13"/>
  <c r="J255" i="13" s="1"/>
  <c r="I254" i="13"/>
  <c r="G254" i="13" s="1"/>
  <c r="H254" i="13" s="1"/>
  <c r="L253" i="13"/>
  <c r="K253" i="13"/>
  <c r="I253" i="13" s="1"/>
  <c r="J253" i="13" s="1"/>
  <c r="I256" i="13"/>
  <c r="K256" i="13" s="1"/>
  <c r="L256" i="13" s="1"/>
  <c r="L247" i="13"/>
  <c r="K247" i="13"/>
  <c r="L246" i="13"/>
  <c r="K246" i="13"/>
  <c r="G246" i="13" s="1"/>
  <c r="H246" i="13" s="1"/>
  <c r="L245" i="13"/>
  <c r="K245" i="13"/>
  <c r="I245" i="13" s="1"/>
  <c r="J245" i="13" s="1"/>
  <c r="I251" i="13"/>
  <c r="K251" i="13" s="1"/>
  <c r="L251" i="13" s="1"/>
  <c r="I248" i="13"/>
  <c r="J248" i="13" s="1"/>
  <c r="G248" i="13"/>
  <c r="H248" i="13" s="1"/>
  <c r="L244" i="13"/>
  <c r="K244" i="13"/>
  <c r="G244" i="13" s="1"/>
  <c r="H244" i="13" s="1"/>
  <c r="L243" i="13"/>
  <c r="K243" i="13"/>
  <c r="I243" i="13" s="1"/>
  <c r="J243" i="13" s="1"/>
  <c r="L242" i="13"/>
  <c r="K242" i="13"/>
  <c r="I242" i="13" s="1"/>
  <c r="J242" i="13" s="1"/>
  <c r="L241" i="13"/>
  <c r="K241" i="13"/>
  <c r="L239" i="13"/>
  <c r="K239" i="13"/>
  <c r="G239" i="13" s="1"/>
  <c r="H239" i="13" s="1"/>
  <c r="L238" i="13"/>
  <c r="K238" i="13"/>
  <c r="I238" i="13" s="1"/>
  <c r="J238" i="13" s="1"/>
  <c r="I249" i="13"/>
  <c r="K249" i="13" s="1"/>
  <c r="L249" i="13" s="1"/>
  <c r="G249" i="13"/>
  <c r="H249" i="13" s="1"/>
  <c r="L240" i="13"/>
  <c r="K240" i="13"/>
  <c r="L250" i="13"/>
  <c r="K250" i="13"/>
  <c r="G250" i="13" s="1"/>
  <c r="H250" i="13" s="1"/>
  <c r="I236" i="13"/>
  <c r="K236" i="13" s="1"/>
  <c r="L236" i="13" s="1"/>
  <c r="L231" i="13"/>
  <c r="K231" i="13"/>
  <c r="I231" i="13" s="1"/>
  <c r="J231" i="13" s="1"/>
  <c r="L230" i="13"/>
  <c r="K230" i="13"/>
  <c r="L229" i="13"/>
  <c r="K229" i="13"/>
  <c r="G229" i="13" s="1"/>
  <c r="H229" i="13" s="1"/>
  <c r="I237" i="13"/>
  <c r="K237" i="13" s="1"/>
  <c r="L237" i="13" s="1"/>
  <c r="I233" i="13"/>
  <c r="K233" i="13" s="1"/>
  <c r="L233" i="13" s="1"/>
  <c r="G233" i="13"/>
  <c r="H233" i="13" s="1"/>
  <c r="L228" i="13"/>
  <c r="K228" i="13"/>
  <c r="L227" i="13"/>
  <c r="K227" i="13"/>
  <c r="G227" i="13" s="1"/>
  <c r="H227" i="13" s="1"/>
  <c r="L226" i="13"/>
  <c r="K226" i="13"/>
  <c r="I226" i="13" s="1"/>
  <c r="J226" i="13" s="1"/>
  <c r="L225" i="13"/>
  <c r="K225" i="13"/>
  <c r="I225" i="13" s="1"/>
  <c r="J225" i="13" s="1"/>
  <c r="L222" i="13"/>
  <c r="K222" i="13"/>
  <c r="L221" i="13"/>
  <c r="K221" i="13"/>
  <c r="G221" i="13" s="1"/>
  <c r="H221" i="13" s="1"/>
  <c r="I234" i="13"/>
  <c r="K234" i="13" s="1"/>
  <c r="L234" i="13" s="1"/>
  <c r="G234" i="13"/>
  <c r="H234" i="13" s="1"/>
  <c r="L232" i="13"/>
  <c r="K232" i="13"/>
  <c r="G232" i="13" s="1"/>
  <c r="H232" i="13" s="1"/>
  <c r="I219" i="13"/>
  <c r="J219" i="13" s="1"/>
  <c r="G219" i="13"/>
  <c r="H219" i="13" s="1"/>
  <c r="L218" i="13"/>
  <c r="K218" i="13"/>
  <c r="G218" i="13" s="1"/>
  <c r="H218" i="13" s="1"/>
  <c r="L235" i="13"/>
  <c r="K235" i="13"/>
  <c r="I235" i="13" s="1"/>
  <c r="J235" i="13" s="1"/>
  <c r="L220" i="13"/>
  <c r="K220" i="13"/>
  <c r="I220" i="13" s="1"/>
  <c r="J220" i="13" s="1"/>
  <c r="L224" i="13"/>
  <c r="K224" i="13"/>
  <c r="L223" i="13"/>
  <c r="K223" i="13"/>
  <c r="G223" i="13" s="1"/>
  <c r="H223" i="13" s="1"/>
  <c r="L213" i="13"/>
  <c r="K213" i="13"/>
  <c r="I213" i="13" s="1"/>
  <c r="J213" i="13" s="1"/>
  <c r="L212" i="13"/>
  <c r="K212" i="13"/>
  <c r="I212" i="13" s="1"/>
  <c r="J212" i="13" s="1"/>
  <c r="L211" i="13"/>
  <c r="K211" i="13"/>
  <c r="I217" i="13"/>
  <c r="I214" i="13"/>
  <c r="K214" i="13" s="1"/>
  <c r="L214" i="13" s="1"/>
  <c r="G214" i="13"/>
  <c r="H214" i="13" s="1"/>
  <c r="L210" i="13"/>
  <c r="K210" i="13"/>
  <c r="I210" i="13" s="1"/>
  <c r="J210" i="13" s="1"/>
  <c r="L209" i="13"/>
  <c r="K209" i="13"/>
  <c r="L208" i="13"/>
  <c r="K208" i="13"/>
  <c r="G208" i="13" s="1"/>
  <c r="H208" i="13" s="1"/>
  <c r="L207" i="13"/>
  <c r="K207" i="13"/>
  <c r="I207" i="13" s="1"/>
  <c r="J207" i="13" s="1"/>
  <c r="L204" i="13"/>
  <c r="K204" i="13"/>
  <c r="I204" i="13" s="1"/>
  <c r="J204" i="13" s="1"/>
  <c r="L203" i="13"/>
  <c r="K203" i="13"/>
  <c r="I215" i="13"/>
  <c r="G215" i="13"/>
  <c r="H215" i="13" s="1"/>
  <c r="I200" i="13"/>
  <c r="K200" i="13" s="1"/>
  <c r="L200" i="13" s="1"/>
  <c r="G200" i="13"/>
  <c r="H200" i="13" s="1"/>
  <c r="L216" i="13"/>
  <c r="K216" i="13"/>
  <c r="I216" i="13" s="1"/>
  <c r="J216" i="13" s="1"/>
  <c r="D202" i="13"/>
  <c r="K202" i="13" s="1"/>
  <c r="L201" i="13"/>
  <c r="K201" i="13"/>
  <c r="G201" i="13" s="1"/>
  <c r="H201" i="13" s="1"/>
  <c r="L206" i="13"/>
  <c r="K206" i="13"/>
  <c r="G206" i="13" s="1"/>
  <c r="H206" i="13" s="1"/>
  <c r="L205" i="13"/>
  <c r="K205" i="13"/>
  <c r="G205" i="13" s="1"/>
  <c r="H205" i="13" s="1"/>
  <c r="L197" i="13"/>
  <c r="K197" i="13"/>
  <c r="I197" i="13" s="1"/>
  <c r="J197" i="13" s="1"/>
  <c r="L196" i="13"/>
  <c r="K196" i="13"/>
  <c r="G196" i="13" s="1"/>
  <c r="H196" i="13" s="1"/>
  <c r="L195" i="13"/>
  <c r="K195" i="13"/>
  <c r="G195" i="13" s="1"/>
  <c r="H195" i="13" s="1"/>
  <c r="I199" i="13"/>
  <c r="K199" i="13" s="1"/>
  <c r="L199" i="13" s="1"/>
  <c r="I194" i="13"/>
  <c r="K194" i="13" s="1"/>
  <c r="L194" i="13" s="1"/>
  <c r="G194" i="13"/>
  <c r="H194" i="13" s="1"/>
  <c r="L193" i="13"/>
  <c r="K193" i="13"/>
  <c r="G193" i="13" s="1"/>
  <c r="H193" i="13" s="1"/>
  <c r="L192" i="13"/>
  <c r="K192" i="13"/>
  <c r="G192" i="13" s="1"/>
  <c r="H192" i="13" s="1"/>
  <c r="L191" i="13"/>
  <c r="K191" i="13"/>
  <c r="I191" i="13" s="1"/>
  <c r="J191" i="13" s="1"/>
  <c r="L190" i="13"/>
  <c r="K190" i="13"/>
  <c r="I190" i="13" s="1"/>
  <c r="J190" i="13" s="1"/>
  <c r="L185" i="13"/>
  <c r="K185" i="13"/>
  <c r="G185" i="13" s="1"/>
  <c r="H185" i="13" s="1"/>
  <c r="L184" i="13"/>
  <c r="K184" i="13"/>
  <c r="G184" i="13" s="1"/>
  <c r="H184" i="13" s="1"/>
  <c r="I183" i="13"/>
  <c r="K183" i="13" s="1"/>
  <c r="L183" i="13" s="1"/>
  <c r="G183" i="13"/>
  <c r="H183" i="13" s="1"/>
  <c r="L198" i="13"/>
  <c r="K198" i="13"/>
  <c r="I198" i="13" s="1"/>
  <c r="J198" i="13" s="1"/>
  <c r="L187" i="13"/>
  <c r="K187" i="13"/>
  <c r="G187" i="13" s="1"/>
  <c r="H187" i="13" s="1"/>
  <c r="L186" i="13"/>
  <c r="K186" i="13"/>
  <c r="G186" i="13" s="1"/>
  <c r="H186" i="13" s="1"/>
  <c r="L189" i="13"/>
  <c r="K189" i="13"/>
  <c r="I189" i="13" s="1"/>
  <c r="J189" i="13" s="1"/>
  <c r="L188" i="13"/>
  <c r="K188" i="13"/>
  <c r="I188" i="13" s="1"/>
  <c r="J188" i="13" s="1"/>
  <c r="I181" i="13"/>
  <c r="G181" i="13" s="1"/>
  <c r="H181" i="13" s="1"/>
  <c r="I179" i="13"/>
  <c r="J179" i="13" s="1"/>
  <c r="I180" i="13"/>
  <c r="K180" i="13" s="1"/>
  <c r="L180" i="13" s="1"/>
  <c r="I178" i="13"/>
  <c r="J178" i="13" s="1"/>
  <c r="I175" i="13"/>
  <c r="G175" i="13" s="1"/>
  <c r="H175" i="13" s="1"/>
  <c r="L172" i="13"/>
  <c r="K172" i="13"/>
  <c r="G172" i="13" s="1"/>
  <c r="H172" i="13" s="1"/>
  <c r="I176" i="13"/>
  <c r="K176" i="13" s="1"/>
  <c r="L176" i="13" s="1"/>
  <c r="L171" i="13"/>
  <c r="K171" i="13"/>
  <c r="I171" i="13" s="1"/>
  <c r="J171" i="13" s="1"/>
  <c r="L170" i="13"/>
  <c r="K170" i="13"/>
  <c r="G170" i="13" s="1"/>
  <c r="H170" i="13" s="1"/>
  <c r="L169" i="13"/>
  <c r="K169" i="13"/>
  <c r="G169" i="13" s="1"/>
  <c r="H169" i="13" s="1"/>
  <c r="L168" i="13"/>
  <c r="K168" i="13"/>
  <c r="I168" i="13" s="1"/>
  <c r="J168" i="13" s="1"/>
  <c r="L167" i="13"/>
  <c r="K167" i="13"/>
  <c r="I167" i="13" s="1"/>
  <c r="J167" i="13" s="1"/>
  <c r="L166" i="13"/>
  <c r="K166" i="13"/>
  <c r="G166" i="13" s="1"/>
  <c r="H166" i="13" s="1"/>
  <c r="I173" i="13"/>
  <c r="K173" i="13" s="1"/>
  <c r="L173" i="13" s="1"/>
  <c r="G173" i="13"/>
  <c r="H173" i="13" s="1"/>
  <c r="L174" i="13"/>
  <c r="K174" i="13"/>
  <c r="I174" i="13" s="1"/>
  <c r="J174" i="13" s="1"/>
  <c r="I157" i="13"/>
  <c r="K157" i="13" s="1"/>
  <c r="L157" i="13" s="1"/>
  <c r="L162" i="13"/>
  <c r="K162" i="13"/>
  <c r="G162" i="13" s="1"/>
  <c r="H162" i="13" s="1"/>
  <c r="I165" i="13"/>
  <c r="G165" i="13" s="1"/>
  <c r="H165" i="13" s="1"/>
  <c r="L161" i="13"/>
  <c r="K161" i="13"/>
  <c r="I161" i="13" s="1"/>
  <c r="J161" i="13" s="1"/>
  <c r="L160" i="13"/>
  <c r="K160" i="13"/>
  <c r="I160" i="13" s="1"/>
  <c r="J160" i="13" s="1"/>
  <c r="L159" i="13"/>
  <c r="K159" i="13"/>
  <c r="G159" i="13" s="1"/>
  <c r="H159" i="13" s="1"/>
  <c r="L158" i="13"/>
  <c r="K158" i="13"/>
  <c r="G158" i="13" s="1"/>
  <c r="H158" i="13" s="1"/>
  <c r="L156" i="13"/>
  <c r="K156" i="13"/>
  <c r="I156" i="13" s="1"/>
  <c r="J156" i="13" s="1"/>
  <c r="L155" i="13"/>
  <c r="K155" i="13"/>
  <c r="I155" i="13" s="1"/>
  <c r="J155" i="13" s="1"/>
  <c r="I163" i="13"/>
  <c r="K163" i="13" s="1"/>
  <c r="L163" i="13" s="1"/>
  <c r="G163" i="13"/>
  <c r="H163" i="13" s="1"/>
  <c r="L164" i="13"/>
  <c r="K164" i="13"/>
  <c r="G164" i="13" s="1"/>
  <c r="H164" i="13" s="1"/>
  <c r="L153" i="13"/>
  <c r="K153" i="13"/>
  <c r="G153" i="13" s="1"/>
  <c r="H153" i="13" s="1"/>
  <c r="L148" i="13"/>
  <c r="K148" i="13"/>
  <c r="I148" i="13" s="1"/>
  <c r="J148" i="13" s="1"/>
  <c r="I151" i="13"/>
  <c r="G151" i="13" s="1"/>
  <c r="H151" i="13" s="1"/>
  <c r="L147" i="13"/>
  <c r="K147" i="13"/>
  <c r="G147" i="13" s="1"/>
  <c r="H147" i="13" s="1"/>
  <c r="L146" i="13"/>
  <c r="K146" i="13"/>
  <c r="I146" i="13" s="1"/>
  <c r="J146" i="13" s="1"/>
  <c r="L145" i="13"/>
  <c r="K145" i="13"/>
  <c r="I145" i="13" s="1"/>
  <c r="J145" i="13" s="1"/>
  <c r="L144" i="13"/>
  <c r="K144" i="13"/>
  <c r="G144" i="13" s="1"/>
  <c r="H144" i="13" s="1"/>
  <c r="L143" i="13"/>
  <c r="K143" i="13"/>
  <c r="G143" i="13" s="1"/>
  <c r="H143" i="13" s="1"/>
  <c r="L142" i="13"/>
  <c r="K142" i="13"/>
  <c r="I142" i="13" s="1"/>
  <c r="J142" i="13" s="1"/>
  <c r="I149" i="13"/>
  <c r="K149" i="13" s="1"/>
  <c r="L149" i="13" s="1"/>
  <c r="G149" i="13"/>
  <c r="H149" i="13" s="1"/>
  <c r="L150" i="13"/>
  <c r="K150" i="13"/>
  <c r="G150" i="13" s="1"/>
  <c r="H150" i="13" s="1"/>
  <c r="L138" i="13"/>
  <c r="K138" i="13"/>
  <c r="G138" i="13" s="1"/>
  <c r="H138" i="13" s="1"/>
  <c r="I141" i="13"/>
  <c r="K141" i="13" s="1"/>
  <c r="L141" i="13" s="1"/>
  <c r="L137" i="13"/>
  <c r="K137" i="13"/>
  <c r="I137" i="13" s="1"/>
  <c r="J137" i="13" s="1"/>
  <c r="L136" i="13"/>
  <c r="K136" i="13"/>
  <c r="G136" i="13" s="1"/>
  <c r="H136" i="13" s="1"/>
  <c r="L135" i="13"/>
  <c r="K135" i="13"/>
  <c r="G135" i="13" s="1"/>
  <c r="H135" i="13" s="1"/>
  <c r="L134" i="13"/>
  <c r="K134" i="13"/>
  <c r="G134" i="13" s="1"/>
  <c r="H134" i="13" s="1"/>
  <c r="I139" i="13"/>
  <c r="K139" i="13" s="1"/>
  <c r="L139" i="13" s="1"/>
  <c r="G139" i="13"/>
  <c r="H139" i="13" s="1"/>
  <c r="L140" i="13"/>
  <c r="K140" i="13"/>
  <c r="G140" i="13" s="1"/>
  <c r="H140" i="13" s="1"/>
  <c r="L131" i="13"/>
  <c r="K131" i="13"/>
  <c r="G131" i="13" s="1"/>
  <c r="H131" i="13" s="1"/>
  <c r="I133" i="13"/>
  <c r="K133" i="13" s="1"/>
  <c r="L133" i="13" s="1"/>
  <c r="L130" i="13"/>
  <c r="K130" i="13"/>
  <c r="I130" i="13" s="1"/>
  <c r="J130" i="13" s="1"/>
  <c r="L129" i="13"/>
  <c r="K129" i="13"/>
  <c r="G129" i="13" s="1"/>
  <c r="H129" i="13" s="1"/>
  <c r="L132" i="13"/>
  <c r="K132" i="13"/>
  <c r="G132" i="13" s="1"/>
  <c r="H132" i="13" s="1"/>
  <c r="I121" i="13"/>
  <c r="K121" i="13" s="1"/>
  <c r="L121" i="13" s="1"/>
  <c r="L122" i="13"/>
  <c r="K122" i="13"/>
  <c r="I122" i="13" s="1"/>
  <c r="J122" i="13" s="1"/>
  <c r="I123" i="13"/>
  <c r="G123" i="13" s="1"/>
  <c r="H123" i="13" s="1"/>
  <c r="L119" i="13"/>
  <c r="K119" i="13"/>
  <c r="G119" i="13" s="1"/>
  <c r="H119" i="13" s="1"/>
  <c r="I120" i="13"/>
  <c r="K120" i="13" s="1"/>
  <c r="L120" i="13" s="1"/>
  <c r="L117" i="13"/>
  <c r="K117" i="13"/>
  <c r="I117" i="13" s="1"/>
  <c r="J117" i="13" s="1"/>
  <c r="L114" i="13"/>
  <c r="K114" i="13"/>
  <c r="G114" i="13" s="1"/>
  <c r="H114" i="13" s="1"/>
  <c r="L113" i="13"/>
  <c r="K113" i="13"/>
  <c r="G113" i="13" s="1"/>
  <c r="H113" i="13" s="1"/>
  <c r="L112" i="13"/>
  <c r="K112" i="13"/>
  <c r="G112" i="13" s="1"/>
  <c r="H112" i="13" s="1"/>
  <c r="L111" i="13"/>
  <c r="K111" i="13"/>
  <c r="I111" i="13" s="1"/>
  <c r="J111" i="13" s="1"/>
  <c r="I115" i="13"/>
  <c r="G115" i="13" s="1"/>
  <c r="H115" i="13" s="1"/>
  <c r="I110" i="13"/>
  <c r="K110" i="13" s="1"/>
  <c r="L110" i="13" s="1"/>
  <c r="L107" i="13"/>
  <c r="K107" i="13"/>
  <c r="G107" i="13" s="1"/>
  <c r="H107" i="13" s="1"/>
  <c r="I108" i="13"/>
  <c r="G108" i="13" s="1"/>
  <c r="H108" i="13" s="1"/>
  <c r="I106" i="13"/>
  <c r="G106" i="13" s="1"/>
  <c r="H106" i="13" s="1"/>
  <c r="I97" i="13"/>
  <c r="L96" i="13"/>
  <c r="K96" i="13"/>
  <c r="I96" i="13" s="1"/>
  <c r="J96" i="13" s="1"/>
  <c r="L95" i="13"/>
  <c r="K95" i="13"/>
  <c r="I95" i="13" s="1"/>
  <c r="J95" i="13" s="1"/>
  <c r="I104" i="13"/>
  <c r="J104" i="13" s="1"/>
  <c r="L102" i="13"/>
  <c r="K102" i="13"/>
  <c r="I102" i="13" s="1"/>
  <c r="J102" i="13" s="1"/>
  <c r="I105" i="13"/>
  <c r="J105" i="13" s="1"/>
  <c r="L101" i="13"/>
  <c r="K101" i="13"/>
  <c r="I101" i="13" s="1"/>
  <c r="J101" i="13" s="1"/>
  <c r="L100" i="13"/>
  <c r="K100" i="13"/>
  <c r="G100" i="13" s="1"/>
  <c r="H100" i="13" s="1"/>
  <c r="L99" i="13"/>
  <c r="K99" i="13"/>
  <c r="I99" i="13" s="1"/>
  <c r="J99" i="13" s="1"/>
  <c r="L98" i="13"/>
  <c r="K98" i="13"/>
  <c r="I98" i="13" s="1"/>
  <c r="J98" i="13" s="1"/>
  <c r="L94" i="13"/>
  <c r="K94" i="13"/>
  <c r="I94" i="13" s="1"/>
  <c r="J94" i="13" s="1"/>
  <c r="L93" i="13"/>
  <c r="K93" i="13"/>
  <c r="I93" i="13" s="1"/>
  <c r="J93" i="13" s="1"/>
  <c r="L103" i="13"/>
  <c r="K103" i="13"/>
  <c r="I103" i="13" s="1"/>
  <c r="J103" i="13" s="1"/>
  <c r="I92" i="13"/>
  <c r="K92" i="13" s="1"/>
  <c r="L92" i="13" s="1"/>
  <c r="L88" i="13"/>
  <c r="K88" i="13"/>
  <c r="G88" i="13" s="1"/>
  <c r="H88" i="13" s="1"/>
  <c r="I91" i="13"/>
  <c r="K91" i="13" s="1"/>
  <c r="L91" i="13" s="1"/>
  <c r="L89" i="13"/>
  <c r="K89" i="13"/>
  <c r="I89" i="13" s="1"/>
  <c r="J89" i="13" s="1"/>
  <c r="L90" i="13"/>
  <c r="K90" i="13"/>
  <c r="I90" i="13" s="1"/>
  <c r="J90" i="13" s="1"/>
  <c r="I87" i="13"/>
  <c r="J87" i="13" s="1"/>
  <c r="L84" i="13"/>
  <c r="K84" i="13"/>
  <c r="I84" i="13" s="1"/>
  <c r="J84" i="13" s="1"/>
  <c r="I86" i="13"/>
  <c r="K86" i="13" s="1"/>
  <c r="L86" i="13" s="1"/>
  <c r="L83" i="13"/>
  <c r="K83" i="13"/>
  <c r="I83" i="13" s="1"/>
  <c r="J83" i="13" s="1"/>
  <c r="L85" i="13"/>
  <c r="K85" i="13"/>
  <c r="G85" i="13" s="1"/>
  <c r="H85" i="13" s="1"/>
  <c r="L78" i="13"/>
  <c r="K78" i="13"/>
  <c r="I78" i="13" s="1"/>
  <c r="J78" i="13" s="1"/>
  <c r="I81" i="13"/>
  <c r="K81" i="13" s="1"/>
  <c r="L81" i="13" s="1"/>
  <c r="L79" i="13"/>
  <c r="K79" i="13"/>
  <c r="I79" i="13" s="1"/>
  <c r="J79" i="13" s="1"/>
  <c r="L80" i="13"/>
  <c r="K80" i="13"/>
  <c r="G80" i="13" s="1"/>
  <c r="H80" i="13" s="1"/>
  <c r="L76" i="13"/>
  <c r="K76" i="13"/>
  <c r="I76" i="13" s="1"/>
  <c r="J76" i="13" s="1"/>
  <c r="I77" i="13"/>
  <c r="K77" i="13" s="1"/>
  <c r="L77" i="13" s="1"/>
  <c r="L72" i="13"/>
  <c r="K72" i="13"/>
  <c r="I72" i="13" s="1"/>
  <c r="J72" i="13" s="1"/>
  <c r="I75" i="13"/>
  <c r="J75" i="13" s="1"/>
  <c r="L73" i="13"/>
  <c r="K73" i="13"/>
  <c r="I73" i="13" s="1"/>
  <c r="J73" i="13" s="1"/>
  <c r="L74" i="13"/>
  <c r="K74" i="13"/>
  <c r="I74" i="13" s="1"/>
  <c r="J74" i="13" s="1"/>
  <c r="L68" i="13"/>
  <c r="K68" i="13"/>
  <c r="I68" i="13" s="1"/>
  <c r="J68" i="13" s="1"/>
  <c r="L67" i="13"/>
  <c r="K67" i="13"/>
  <c r="G67" i="13" s="1"/>
  <c r="H67" i="13" s="1"/>
  <c r="L69" i="13"/>
  <c r="K69" i="13"/>
  <c r="I69" i="13" s="1"/>
  <c r="J69" i="13" s="1"/>
  <c r="I71" i="13"/>
  <c r="K71" i="13" s="1"/>
  <c r="L71" i="13" s="1"/>
  <c r="L66" i="13"/>
  <c r="K66" i="13"/>
  <c r="I66" i="13" s="1"/>
  <c r="J66" i="13" s="1"/>
  <c r="L65" i="13"/>
  <c r="K65" i="13"/>
  <c r="G65" i="13" s="1"/>
  <c r="H65" i="13" s="1"/>
  <c r="L70" i="13"/>
  <c r="K70" i="13"/>
  <c r="I70" i="13" s="1"/>
  <c r="J70" i="13" s="1"/>
  <c r="L61" i="13"/>
  <c r="K61" i="13"/>
  <c r="G61" i="13" s="1"/>
  <c r="H61" i="13" s="1"/>
  <c r="L60" i="13"/>
  <c r="K60" i="13"/>
  <c r="I60" i="13" s="1"/>
  <c r="J60" i="13" s="1"/>
  <c r="L62" i="13"/>
  <c r="K62" i="13"/>
  <c r="G62" i="13" s="1"/>
  <c r="H62" i="13" s="1"/>
  <c r="I64" i="13"/>
  <c r="K64" i="13" s="1"/>
  <c r="L64" i="13" s="1"/>
  <c r="L59" i="13"/>
  <c r="K59" i="13"/>
  <c r="I59" i="13" s="1"/>
  <c r="J59" i="13" s="1"/>
  <c r="L58" i="13"/>
  <c r="K58" i="13"/>
  <c r="I58" i="13" s="1"/>
  <c r="J58" i="13" s="1"/>
  <c r="L63" i="13"/>
  <c r="K63" i="13"/>
  <c r="G63" i="13" s="1"/>
  <c r="H63" i="13" s="1"/>
  <c r="L54" i="13"/>
  <c r="K54" i="13"/>
  <c r="I54" i="13" s="1"/>
  <c r="J54" i="13" s="1"/>
  <c r="L53" i="13"/>
  <c r="K53" i="13"/>
  <c r="I53" i="13" s="1"/>
  <c r="J53" i="13" s="1"/>
  <c r="L55" i="13"/>
  <c r="K55" i="13"/>
  <c r="I55" i="13" s="1"/>
  <c r="J55" i="13" s="1"/>
  <c r="I57" i="13"/>
  <c r="J57" i="13" s="1"/>
  <c r="L52" i="13"/>
  <c r="K52" i="13"/>
  <c r="I52" i="13" s="1"/>
  <c r="J52" i="13" s="1"/>
  <c r="L51" i="13"/>
  <c r="K51" i="13"/>
  <c r="G51" i="13" s="1"/>
  <c r="H51" i="13" s="1"/>
  <c r="L56" i="13"/>
  <c r="K56" i="13"/>
  <c r="I56" i="13" s="1"/>
  <c r="J56" i="13" s="1"/>
  <c r="I49" i="13"/>
  <c r="J49" i="13" s="1"/>
  <c r="L47" i="13"/>
  <c r="K47" i="13"/>
  <c r="I47" i="13" s="1"/>
  <c r="J47" i="13" s="1"/>
  <c r="I50" i="13"/>
  <c r="K50" i="13" s="1"/>
  <c r="L50" i="13" s="1"/>
  <c r="I41" i="13"/>
  <c r="K41" i="13" s="1"/>
  <c r="L41" i="13" s="1"/>
  <c r="L46" i="13"/>
  <c r="K46" i="13"/>
  <c r="G46" i="13" s="1"/>
  <c r="H46" i="13" s="1"/>
  <c r="L45" i="13"/>
  <c r="K45" i="13"/>
  <c r="I45" i="13" s="1"/>
  <c r="J45" i="13" s="1"/>
  <c r="L44" i="13"/>
  <c r="K44" i="13"/>
  <c r="G44" i="13" s="1"/>
  <c r="H44" i="13" s="1"/>
  <c r="L43" i="13"/>
  <c r="K43" i="13"/>
  <c r="I43" i="13" s="1"/>
  <c r="J43" i="13" s="1"/>
  <c r="L40" i="13"/>
  <c r="K40" i="13"/>
  <c r="I40" i="13" s="1"/>
  <c r="J40" i="13" s="1"/>
  <c r="L39" i="13"/>
  <c r="K39" i="13"/>
  <c r="I39" i="13" s="1"/>
  <c r="J39" i="13" s="1"/>
  <c r="L42" i="13"/>
  <c r="K42" i="13"/>
  <c r="G42" i="13" s="1"/>
  <c r="H42" i="13" s="1"/>
  <c r="I38" i="13"/>
  <c r="K38" i="13" s="1"/>
  <c r="L38" i="13" s="1"/>
  <c r="G38" i="13"/>
  <c r="H38" i="13" s="1"/>
  <c r="L48" i="13"/>
  <c r="K48" i="13"/>
  <c r="G48" i="13" s="1"/>
  <c r="H48" i="13" s="1"/>
  <c r="L33" i="13"/>
  <c r="K33" i="13"/>
  <c r="I33" i="13" s="1"/>
  <c r="J33" i="13" s="1"/>
  <c r="L32" i="13"/>
  <c r="K32" i="13"/>
  <c r="G32" i="13" s="1"/>
  <c r="H32" i="13" s="1"/>
  <c r="L34" i="13"/>
  <c r="K34" i="13"/>
  <c r="I34" i="13" s="1"/>
  <c r="J34" i="13" s="1"/>
  <c r="I37" i="13"/>
  <c r="J37" i="13" s="1"/>
  <c r="L31" i="13"/>
  <c r="K31" i="13"/>
  <c r="I31" i="13" s="1"/>
  <c r="J31" i="13" s="1"/>
  <c r="L30" i="13"/>
  <c r="K30" i="13"/>
  <c r="G30" i="13" s="1"/>
  <c r="H30" i="13" s="1"/>
  <c r="I29" i="13"/>
  <c r="K29" i="13" s="1"/>
  <c r="L29" i="13" s="1"/>
  <c r="G29" i="13"/>
  <c r="H29" i="13" s="1"/>
  <c r="L35" i="13"/>
  <c r="K35" i="13"/>
  <c r="G35" i="13" s="1"/>
  <c r="H35" i="13" s="1"/>
  <c r="L25" i="13"/>
  <c r="K25" i="13"/>
  <c r="I25" i="13" s="1"/>
  <c r="J25" i="13" s="1"/>
  <c r="L24" i="13"/>
  <c r="K24" i="13"/>
  <c r="I24" i="13" s="1"/>
  <c r="J24" i="13" s="1"/>
  <c r="L26" i="13"/>
  <c r="K26" i="13"/>
  <c r="I26" i="13" s="1"/>
  <c r="J26" i="13" s="1"/>
  <c r="I28" i="13"/>
  <c r="J28" i="13" s="1"/>
  <c r="L23" i="13"/>
  <c r="K23" i="13"/>
  <c r="I23" i="13" s="1"/>
  <c r="J23" i="13" s="1"/>
  <c r="L22" i="13"/>
  <c r="K22" i="13"/>
  <c r="I22" i="13" s="1"/>
  <c r="J22" i="13" s="1"/>
  <c r="I21" i="13"/>
  <c r="K21" i="13" s="1"/>
  <c r="L21" i="13" s="1"/>
  <c r="G21" i="13"/>
  <c r="H21" i="13" s="1"/>
  <c r="L27" i="13"/>
  <c r="K27" i="13"/>
  <c r="I27" i="13" s="1"/>
  <c r="J27" i="13" s="1"/>
  <c r="L18" i="13"/>
  <c r="K18" i="13"/>
  <c r="I18" i="13" s="1"/>
  <c r="J18" i="13" s="1"/>
  <c r="I20" i="13"/>
  <c r="J20" i="13" s="1"/>
  <c r="L19" i="13"/>
  <c r="K19" i="13"/>
  <c r="I19" i="13" s="1"/>
  <c r="J19" i="13" s="1"/>
  <c r="I17" i="13"/>
  <c r="J17" i="13" s="1"/>
  <c r="G17" i="13"/>
  <c r="H17" i="13" s="1"/>
  <c r="L14" i="13"/>
  <c r="L13" i="13"/>
  <c r="L12" i="13"/>
  <c r="L11" i="13"/>
  <c r="L10" i="13"/>
  <c r="L9" i="13"/>
  <c r="L15" i="13"/>
  <c r="G97" i="13" l="1"/>
  <c r="H97" i="13" s="1"/>
  <c r="I221" i="13"/>
  <c r="J221" i="13" s="1"/>
  <c r="I229" i="13"/>
  <c r="J229" i="13" s="1"/>
  <c r="J29" i="13"/>
  <c r="G189" i="13"/>
  <c r="H189" i="13" s="1"/>
  <c r="I48" i="13"/>
  <c r="J48" i="13" s="1"/>
  <c r="G161" i="13"/>
  <c r="H161" i="13" s="1"/>
  <c r="G23" i="13"/>
  <c r="H23" i="13" s="1"/>
  <c r="G25" i="13"/>
  <c r="H25" i="13" s="1"/>
  <c r="I63" i="13"/>
  <c r="J63" i="13" s="1"/>
  <c r="J175" i="13"/>
  <c r="G110" i="13"/>
  <c r="H110" i="13" s="1"/>
  <c r="I129" i="13"/>
  <c r="J129" i="13" s="1"/>
  <c r="G111" i="13"/>
  <c r="H111" i="13" s="1"/>
  <c r="J120" i="13"/>
  <c r="G171" i="13"/>
  <c r="H171" i="13" s="1"/>
  <c r="G178" i="13"/>
  <c r="H178" i="13" s="1"/>
  <c r="G216" i="13"/>
  <c r="H216" i="13" s="1"/>
  <c r="J139" i="13"/>
  <c r="J183" i="13"/>
  <c r="G188" i="13"/>
  <c r="H188" i="13" s="1"/>
  <c r="G207" i="13"/>
  <c r="H207" i="13" s="1"/>
  <c r="G235" i="13"/>
  <c r="H235" i="13" s="1"/>
  <c r="J106" i="13"/>
  <c r="J123" i="13"/>
  <c r="J21" i="13"/>
  <c r="G76" i="13"/>
  <c r="H76" i="13" s="1"/>
  <c r="I107" i="13"/>
  <c r="J107" i="13" s="1"/>
  <c r="G190" i="13"/>
  <c r="H190" i="13" s="1"/>
  <c r="G210" i="13"/>
  <c r="H210" i="13" s="1"/>
  <c r="G212" i="13"/>
  <c r="H212" i="13" s="1"/>
  <c r="G98" i="13"/>
  <c r="H98" i="13" s="1"/>
  <c r="G96" i="13"/>
  <c r="H96" i="13" s="1"/>
  <c r="I112" i="13"/>
  <c r="J112" i="13" s="1"/>
  <c r="I153" i="13"/>
  <c r="J153" i="13" s="1"/>
  <c r="G197" i="13"/>
  <c r="H197" i="13" s="1"/>
  <c r="I32" i="13"/>
  <c r="J32" i="13" s="1"/>
  <c r="I134" i="13"/>
  <c r="J134" i="13" s="1"/>
  <c r="G156" i="13"/>
  <c r="H156" i="13" s="1"/>
  <c r="J38" i="13"/>
  <c r="G93" i="13"/>
  <c r="H93" i="13" s="1"/>
  <c r="G18" i="13"/>
  <c r="H18" i="13" s="1"/>
  <c r="G54" i="13"/>
  <c r="H54" i="13" s="1"/>
  <c r="J108" i="13"/>
  <c r="I136" i="13"/>
  <c r="J136" i="13" s="1"/>
  <c r="G146" i="13"/>
  <c r="H146" i="13" s="1"/>
  <c r="J151" i="13"/>
  <c r="G174" i="13"/>
  <c r="H174" i="13" s="1"/>
  <c r="J173" i="13"/>
  <c r="K179" i="13"/>
  <c r="L179" i="13" s="1"/>
  <c r="J199" i="13"/>
  <c r="G238" i="13"/>
  <c r="H238" i="13" s="1"/>
  <c r="G268" i="13"/>
  <c r="H268" i="13" s="1"/>
  <c r="G148" i="13"/>
  <c r="H148" i="13" s="1"/>
  <c r="G198" i="13"/>
  <c r="H198" i="13" s="1"/>
  <c r="G243" i="13"/>
  <c r="H243" i="13" s="1"/>
  <c r="K20" i="13"/>
  <c r="L20" i="13" s="1"/>
  <c r="G64" i="13"/>
  <c r="H64" i="13" s="1"/>
  <c r="I61" i="13"/>
  <c r="J61" i="13" s="1"/>
  <c r="G91" i="13"/>
  <c r="H91" i="13" s="1"/>
  <c r="I100" i="13"/>
  <c r="J100" i="13" s="1"/>
  <c r="G117" i="13"/>
  <c r="H117" i="13" s="1"/>
  <c r="I159" i="13"/>
  <c r="J159" i="13" s="1"/>
  <c r="I166" i="13"/>
  <c r="J166" i="13" s="1"/>
  <c r="K178" i="13"/>
  <c r="L178" i="13" s="1"/>
  <c r="J181" i="13"/>
  <c r="I205" i="13"/>
  <c r="J205" i="13" s="1"/>
  <c r="I232" i="13"/>
  <c r="J232" i="13" s="1"/>
  <c r="K248" i="13"/>
  <c r="L248" i="13" s="1"/>
  <c r="G53" i="13"/>
  <c r="H53" i="13" s="1"/>
  <c r="J64" i="13"/>
  <c r="J91" i="13"/>
  <c r="J97" i="13"/>
  <c r="G122" i="13"/>
  <c r="H122" i="13" s="1"/>
  <c r="G142" i="13"/>
  <c r="H142" i="13" s="1"/>
  <c r="J180" i="13"/>
  <c r="G225" i="13"/>
  <c r="H225" i="13" s="1"/>
  <c r="G70" i="13"/>
  <c r="H70" i="13" s="1"/>
  <c r="G145" i="13"/>
  <c r="H145" i="13" s="1"/>
  <c r="G179" i="13"/>
  <c r="H179" i="13" s="1"/>
  <c r="I244" i="13"/>
  <c r="J244" i="13" s="1"/>
  <c r="I35" i="13"/>
  <c r="J35" i="13" s="1"/>
  <c r="G33" i="13"/>
  <c r="H33" i="13" s="1"/>
  <c r="G52" i="13"/>
  <c r="H52" i="13" s="1"/>
  <c r="I80" i="13"/>
  <c r="J80" i="13" s="1"/>
  <c r="G99" i="13"/>
  <c r="H99" i="13" s="1"/>
  <c r="G157" i="13"/>
  <c r="H157" i="13" s="1"/>
  <c r="I187" i="13"/>
  <c r="J187" i="13" s="1"/>
  <c r="G231" i="13"/>
  <c r="H231" i="13" s="1"/>
  <c r="G255" i="13"/>
  <c r="H255" i="13" s="1"/>
  <c r="I44" i="13"/>
  <c r="J44" i="13" s="1"/>
  <c r="I46" i="13"/>
  <c r="J46" i="13" s="1"/>
  <c r="G47" i="13"/>
  <c r="H47" i="13" s="1"/>
  <c r="G69" i="13"/>
  <c r="H69" i="13" s="1"/>
  <c r="G74" i="13"/>
  <c r="H74" i="13" s="1"/>
  <c r="I85" i="13"/>
  <c r="J85" i="13" s="1"/>
  <c r="G92" i="13"/>
  <c r="H92" i="13" s="1"/>
  <c r="K97" i="13"/>
  <c r="L97" i="13" s="1"/>
  <c r="K108" i="13"/>
  <c r="L108" i="13" s="1"/>
  <c r="J141" i="13"/>
  <c r="J163" i="13"/>
  <c r="J165" i="13"/>
  <c r="I223" i="13"/>
  <c r="J223" i="13" s="1"/>
  <c r="G236" i="13"/>
  <c r="H236" i="13" s="1"/>
  <c r="G251" i="13"/>
  <c r="H251" i="13" s="1"/>
  <c r="K165" i="13"/>
  <c r="L165" i="13" s="1"/>
  <c r="G168" i="13"/>
  <c r="H168" i="13" s="1"/>
  <c r="G40" i="13"/>
  <c r="H40" i="13" s="1"/>
  <c r="I65" i="13"/>
  <c r="J65" i="13" s="1"/>
  <c r="J92" i="13"/>
  <c r="J110" i="13"/>
  <c r="I114" i="13"/>
  <c r="J114" i="13" s="1"/>
  <c r="J133" i="13"/>
  <c r="J149" i="13"/>
  <c r="G155" i="13"/>
  <c r="H155" i="13" s="1"/>
  <c r="J157" i="13"/>
  <c r="I170" i="13"/>
  <c r="J170" i="13" s="1"/>
  <c r="J194" i="13"/>
  <c r="I196" i="13"/>
  <c r="J196" i="13" s="1"/>
  <c r="I201" i="13"/>
  <c r="J201" i="13" s="1"/>
  <c r="G204" i="13"/>
  <c r="H204" i="13" s="1"/>
  <c r="I208" i="13"/>
  <c r="J208" i="13" s="1"/>
  <c r="K219" i="13"/>
  <c r="L219" i="13" s="1"/>
  <c r="G226" i="13"/>
  <c r="H226" i="13" s="1"/>
  <c r="I250" i="13"/>
  <c r="J250" i="13" s="1"/>
  <c r="G242" i="13"/>
  <c r="H242" i="13" s="1"/>
  <c r="G245" i="13"/>
  <c r="H245" i="13" s="1"/>
  <c r="I30" i="13"/>
  <c r="J30" i="13" s="1"/>
  <c r="I42" i="13"/>
  <c r="J42" i="13" s="1"/>
  <c r="G45" i="13"/>
  <c r="H45" i="13" s="1"/>
  <c r="G41" i="13"/>
  <c r="H41" i="13" s="1"/>
  <c r="I67" i="13"/>
  <c r="J67" i="13" s="1"/>
  <c r="G137" i="13"/>
  <c r="H137" i="13" s="1"/>
  <c r="I150" i="13"/>
  <c r="J150" i="13" s="1"/>
  <c r="G160" i="13"/>
  <c r="H160" i="13" s="1"/>
  <c r="I162" i="13"/>
  <c r="J162" i="13" s="1"/>
  <c r="J176" i="13"/>
  <c r="I185" i="13"/>
  <c r="J185" i="13" s="1"/>
  <c r="G191" i="13"/>
  <c r="H191" i="13" s="1"/>
  <c r="I193" i="13"/>
  <c r="J193" i="13" s="1"/>
  <c r="G256" i="13"/>
  <c r="H256" i="13" s="1"/>
  <c r="G262" i="13"/>
  <c r="H262" i="13" s="1"/>
  <c r="G59" i="13"/>
  <c r="H59" i="13" s="1"/>
  <c r="G89" i="13"/>
  <c r="H89" i="13" s="1"/>
  <c r="G103" i="13"/>
  <c r="H103" i="13" s="1"/>
  <c r="G213" i="13"/>
  <c r="H213" i="13" s="1"/>
  <c r="J41" i="13"/>
  <c r="I62" i="13"/>
  <c r="J62" i="13" s="1"/>
  <c r="G73" i="13"/>
  <c r="H73" i="13" s="1"/>
  <c r="G78" i="13"/>
  <c r="H78" i="13" s="1"/>
  <c r="I88" i="13"/>
  <c r="J88" i="13" s="1"/>
  <c r="J115" i="13"/>
  <c r="J121" i="13"/>
  <c r="G130" i="13"/>
  <c r="H130" i="13" s="1"/>
  <c r="I140" i="13"/>
  <c r="J140" i="13" s="1"/>
  <c r="I144" i="13"/>
  <c r="J144" i="13" s="1"/>
  <c r="G167" i="13"/>
  <c r="H167" i="13" s="1"/>
  <c r="G220" i="13"/>
  <c r="H220" i="13" s="1"/>
  <c r="I218" i="13"/>
  <c r="J218" i="13" s="1"/>
  <c r="G237" i="13"/>
  <c r="H237" i="13" s="1"/>
  <c r="I239" i="13"/>
  <c r="J239" i="13" s="1"/>
  <c r="G253" i="13"/>
  <c r="H253" i="13" s="1"/>
  <c r="J262" i="13"/>
  <c r="G27" i="13"/>
  <c r="H27" i="13" s="1"/>
  <c r="G31" i="13"/>
  <c r="H31" i="13" s="1"/>
  <c r="G39" i="13"/>
  <c r="H39" i="13" s="1"/>
  <c r="I51" i="13"/>
  <c r="J51" i="13" s="1"/>
  <c r="G84" i="13"/>
  <c r="H84" i="13" s="1"/>
  <c r="I227" i="13"/>
  <c r="J227" i="13" s="1"/>
  <c r="I246" i="13"/>
  <c r="J246" i="13" s="1"/>
  <c r="I266" i="13"/>
  <c r="J266" i="13" s="1"/>
  <c r="K17" i="13"/>
  <c r="L17" i="13" s="1"/>
  <c r="G20" i="13"/>
  <c r="H20" i="13" s="1"/>
  <c r="G22" i="13"/>
  <c r="H22" i="13" s="1"/>
  <c r="K28" i="13"/>
  <c r="L28" i="13" s="1"/>
  <c r="G24" i="13"/>
  <c r="H24" i="13" s="1"/>
  <c r="K37" i="13"/>
  <c r="L37" i="13" s="1"/>
  <c r="G50" i="13"/>
  <c r="H50" i="13" s="1"/>
  <c r="K49" i="13"/>
  <c r="L49" i="13" s="1"/>
  <c r="K57" i="13"/>
  <c r="L57" i="13" s="1"/>
  <c r="G71" i="13"/>
  <c r="H71" i="13" s="1"/>
  <c r="K75" i="13"/>
  <c r="L75" i="13" s="1"/>
  <c r="G77" i="13"/>
  <c r="H77" i="13" s="1"/>
  <c r="G81" i="13"/>
  <c r="H81" i="13" s="1"/>
  <c r="G86" i="13"/>
  <c r="H86" i="13" s="1"/>
  <c r="K87" i="13"/>
  <c r="L87" i="13" s="1"/>
  <c r="K105" i="13"/>
  <c r="L105" i="13" s="1"/>
  <c r="G105" i="13"/>
  <c r="H105" i="13" s="1"/>
  <c r="I202" i="13"/>
  <c r="J202" i="13" s="1"/>
  <c r="G202" i="13"/>
  <c r="H202" i="13" s="1"/>
  <c r="K215" i="13"/>
  <c r="L215" i="13" s="1"/>
  <c r="J215" i="13"/>
  <c r="G26" i="13"/>
  <c r="H26" i="13" s="1"/>
  <c r="G55" i="13"/>
  <c r="H55" i="13" s="1"/>
  <c r="G68" i="13"/>
  <c r="H68" i="13" s="1"/>
  <c r="G83" i="13"/>
  <c r="H83" i="13" s="1"/>
  <c r="G90" i="13"/>
  <c r="H90" i="13" s="1"/>
  <c r="G101" i="13"/>
  <c r="H101" i="13" s="1"/>
  <c r="I228" i="13"/>
  <c r="J228" i="13" s="1"/>
  <c r="G228" i="13"/>
  <c r="H228" i="13" s="1"/>
  <c r="I247" i="13"/>
  <c r="J247" i="13" s="1"/>
  <c r="G247" i="13"/>
  <c r="H247" i="13" s="1"/>
  <c r="G104" i="13"/>
  <c r="H104" i="13" s="1"/>
  <c r="K104" i="13"/>
  <c r="L104" i="13" s="1"/>
  <c r="I203" i="13"/>
  <c r="J203" i="13" s="1"/>
  <c r="G203" i="13"/>
  <c r="H203" i="13" s="1"/>
  <c r="I241" i="13"/>
  <c r="J241" i="13" s="1"/>
  <c r="G241" i="13"/>
  <c r="H241" i="13" s="1"/>
  <c r="G19" i="13"/>
  <c r="H19" i="13" s="1"/>
  <c r="G34" i="13"/>
  <c r="H34" i="13" s="1"/>
  <c r="G43" i="13"/>
  <c r="H43" i="13" s="1"/>
  <c r="G56" i="13"/>
  <c r="H56" i="13" s="1"/>
  <c r="G58" i="13"/>
  <c r="H58" i="13" s="1"/>
  <c r="G60" i="13"/>
  <c r="H60" i="13" s="1"/>
  <c r="G66" i="13"/>
  <c r="H66" i="13" s="1"/>
  <c r="G72" i="13"/>
  <c r="H72" i="13" s="1"/>
  <c r="G79" i="13"/>
  <c r="H79" i="13" s="1"/>
  <c r="J50" i="13"/>
  <c r="J71" i="13"/>
  <c r="J77" i="13"/>
  <c r="J81" i="13"/>
  <c r="J86" i="13"/>
  <c r="G102" i="13"/>
  <c r="H102" i="13" s="1"/>
  <c r="I230" i="13"/>
  <c r="J230" i="13" s="1"/>
  <c r="G230" i="13"/>
  <c r="H230" i="13" s="1"/>
  <c r="G28" i="13"/>
  <c r="H28" i="13" s="1"/>
  <c r="G37" i="13"/>
  <c r="H37" i="13" s="1"/>
  <c r="G49" i="13"/>
  <c r="H49" i="13" s="1"/>
  <c r="G57" i="13"/>
  <c r="H57" i="13" s="1"/>
  <c r="G75" i="13"/>
  <c r="H75" i="13" s="1"/>
  <c r="G87" i="13"/>
  <c r="H87" i="13" s="1"/>
  <c r="G94" i="13"/>
  <c r="H94" i="13" s="1"/>
  <c r="G95" i="13"/>
  <c r="H95" i="13" s="1"/>
  <c r="I224" i="13"/>
  <c r="J224" i="13" s="1"/>
  <c r="G224" i="13"/>
  <c r="H224" i="13" s="1"/>
  <c r="I222" i="13"/>
  <c r="J222" i="13" s="1"/>
  <c r="G222" i="13"/>
  <c r="H222" i="13" s="1"/>
  <c r="I209" i="13"/>
  <c r="J209" i="13" s="1"/>
  <c r="G209" i="13"/>
  <c r="H209" i="13" s="1"/>
  <c r="G217" i="13"/>
  <c r="H217" i="13" s="1"/>
  <c r="K217" i="13"/>
  <c r="L217" i="13" s="1"/>
  <c r="J217" i="13"/>
  <c r="I240" i="13"/>
  <c r="J240" i="13" s="1"/>
  <c r="G240" i="13"/>
  <c r="H240" i="13" s="1"/>
  <c r="I211" i="13"/>
  <c r="J211" i="13" s="1"/>
  <c r="G211" i="13"/>
  <c r="H211" i="13" s="1"/>
  <c r="K255" i="13"/>
  <c r="L255" i="13" s="1"/>
  <c r="I267" i="13"/>
  <c r="J267" i="13" s="1"/>
  <c r="K106" i="13"/>
  <c r="L106" i="13" s="1"/>
  <c r="K115" i="13"/>
  <c r="L115" i="13" s="1"/>
  <c r="I113" i="13"/>
  <c r="J113" i="13" s="1"/>
  <c r="G120" i="13"/>
  <c r="H120" i="13" s="1"/>
  <c r="I119" i="13"/>
  <c r="J119" i="13" s="1"/>
  <c r="K123" i="13"/>
  <c r="L123" i="13" s="1"/>
  <c r="G121" i="13"/>
  <c r="H121" i="13" s="1"/>
  <c r="I132" i="13"/>
  <c r="J132" i="13" s="1"/>
  <c r="G133" i="13"/>
  <c r="H133" i="13" s="1"/>
  <c r="I131" i="13"/>
  <c r="J131" i="13" s="1"/>
  <c r="I135" i="13"/>
  <c r="J135" i="13" s="1"/>
  <c r="G141" i="13"/>
  <c r="H141" i="13" s="1"/>
  <c r="I138" i="13"/>
  <c r="J138" i="13" s="1"/>
  <c r="I143" i="13"/>
  <c r="J143" i="13" s="1"/>
  <c r="I147" i="13"/>
  <c r="J147" i="13" s="1"/>
  <c r="K151" i="13"/>
  <c r="L151" i="13" s="1"/>
  <c r="I164" i="13"/>
  <c r="J164" i="13" s="1"/>
  <c r="I158" i="13"/>
  <c r="J158" i="13" s="1"/>
  <c r="I169" i="13"/>
  <c r="J169" i="13" s="1"/>
  <c r="G176" i="13"/>
  <c r="H176" i="13" s="1"/>
  <c r="I172" i="13"/>
  <c r="J172" i="13" s="1"/>
  <c r="K175" i="13"/>
  <c r="L175" i="13" s="1"/>
  <c r="G180" i="13"/>
  <c r="H180" i="13" s="1"/>
  <c r="K181" i="13"/>
  <c r="L181" i="13" s="1"/>
  <c r="I186" i="13"/>
  <c r="J186" i="13" s="1"/>
  <c r="I184" i="13"/>
  <c r="J184" i="13" s="1"/>
  <c r="I192" i="13"/>
  <c r="J192" i="13" s="1"/>
  <c r="G199" i="13"/>
  <c r="H199" i="13" s="1"/>
  <c r="I195" i="13"/>
  <c r="J195" i="13" s="1"/>
  <c r="I206" i="13"/>
  <c r="J206" i="13" s="1"/>
  <c r="L202" i="13"/>
  <c r="J254" i="13"/>
  <c r="K254" i="13"/>
  <c r="L254" i="13" s="1"/>
  <c r="G263" i="13"/>
  <c r="H263" i="13" s="1"/>
  <c r="J200" i="13"/>
  <c r="J214" i="13"/>
  <c r="J234" i="13"/>
  <c r="J237" i="13"/>
  <c r="J236" i="13"/>
  <c r="J233" i="13"/>
  <c r="J249" i="13"/>
  <c r="J251" i="13"/>
  <c r="J256" i="13"/>
  <c r="J268" i="13"/>
  <c r="J263" i="13"/>
  <c r="A11" i="7" l="1"/>
  <c r="F7" i="7"/>
  <c r="O245" i="14" l="1"/>
  <c r="R92" i="1"/>
  <c r="N97" i="1"/>
  <c r="O218" i="14"/>
  <c r="O217" i="14"/>
  <c r="F10" i="7"/>
  <c r="A12" i="7"/>
  <c r="A13" i="7" s="1"/>
  <c r="F11" i="7"/>
  <c r="I173" i="11" l="1"/>
  <c r="I50" i="11"/>
  <c r="I220" i="11"/>
  <c r="I111" i="11"/>
  <c r="I95" i="11"/>
  <c r="I148" i="11"/>
  <c r="I35" i="11"/>
  <c r="I78" i="11"/>
  <c r="I243" i="11"/>
  <c r="I174" i="11"/>
  <c r="I221" i="11"/>
  <c r="I53" i="11"/>
  <c r="F12" i="7"/>
  <c r="F13" i="7"/>
  <c r="A14" i="7"/>
  <c r="R121" i="1" l="1"/>
  <c r="N72" i="1"/>
  <c r="N74" i="1"/>
  <c r="I30" i="11"/>
  <c r="I134" i="11"/>
  <c r="I145" i="11"/>
  <c r="I89" i="11"/>
  <c r="I20" i="11"/>
  <c r="I46" i="11"/>
  <c r="I108" i="11"/>
  <c r="I136" i="11"/>
  <c r="I215" i="11"/>
  <c r="I227" i="11"/>
  <c r="I213" i="11"/>
  <c r="I195" i="11"/>
  <c r="I12" i="11"/>
  <c r="I132" i="11"/>
  <c r="I71" i="11"/>
  <c r="I122" i="11"/>
  <c r="I202" i="11"/>
  <c r="I160" i="11"/>
  <c r="A15" i="7"/>
  <c r="F14" i="7"/>
  <c r="O202" i="14" s="1"/>
  <c r="O329" i="14" l="1"/>
  <c r="O311" i="14"/>
  <c r="O293" i="14"/>
  <c r="O275" i="14"/>
  <c r="O248" i="14"/>
  <c r="O162" i="14"/>
  <c r="O83" i="14"/>
  <c r="O28" i="14"/>
  <c r="O238" i="14"/>
  <c r="O204" i="14"/>
  <c r="O161" i="14"/>
  <c r="O118" i="14"/>
  <c r="O328" i="14"/>
  <c r="O310" i="14"/>
  <c r="O292" i="14"/>
  <c r="O274" i="14"/>
  <c r="O327" i="14"/>
  <c r="O309" i="14"/>
  <c r="O291" i="14"/>
  <c r="O237" i="14"/>
  <c r="O203" i="14"/>
  <c r="O117" i="14"/>
  <c r="O81" i="14"/>
  <c r="O278" i="14"/>
  <c r="O251" i="14"/>
  <c r="O221" i="14"/>
  <c r="O100" i="14"/>
  <c r="O64" i="14"/>
  <c r="O46" i="14"/>
  <c r="O295" i="14"/>
  <c r="O277" i="14"/>
  <c r="O250" i="14"/>
  <c r="O220" i="14"/>
  <c r="O99" i="14"/>
  <c r="O63" i="14"/>
  <c r="O45" i="14"/>
  <c r="O30" i="14"/>
  <c r="O82" i="14"/>
  <c r="O330" i="14"/>
  <c r="O312" i="14"/>
  <c r="O294" i="14"/>
  <c r="O276" i="14"/>
  <c r="O263" i="14"/>
  <c r="O249" i="14"/>
  <c r="O163" i="14"/>
  <c r="O98" i="14"/>
  <c r="O84" i="14"/>
  <c r="O29" i="14"/>
  <c r="O222" i="14"/>
  <c r="O326" i="14"/>
  <c r="O116" i="14"/>
  <c r="O66" i="14"/>
  <c r="O115" i="14"/>
  <c r="O65" i="14"/>
  <c r="O101" i="14"/>
  <c r="O47" i="14"/>
  <c r="O308" i="14"/>
  <c r="O236" i="14"/>
  <c r="P130" i="13"/>
  <c r="P51" i="13"/>
  <c r="P203" i="13"/>
  <c r="P22" i="13"/>
  <c r="P52" i="13"/>
  <c r="P166" i="13"/>
  <c r="P204" i="13"/>
  <c r="P239" i="13"/>
  <c r="P23" i="13"/>
  <c r="P58" i="13"/>
  <c r="P93" i="13"/>
  <c r="P142" i="13"/>
  <c r="P167" i="13"/>
  <c r="P30" i="13"/>
  <c r="P59" i="13"/>
  <c r="P94" i="13"/>
  <c r="P143" i="13"/>
  <c r="P31" i="13"/>
  <c r="P65" i="13"/>
  <c r="P184" i="13"/>
  <c r="P221" i="13"/>
  <c r="P155" i="13"/>
  <c r="P185" i="13"/>
  <c r="P222" i="13"/>
  <c r="P39" i="13"/>
  <c r="P66" i="13"/>
  <c r="P238" i="13"/>
  <c r="P40" i="13"/>
  <c r="P129" i="13"/>
  <c r="P156" i="13"/>
  <c r="F15" i="7"/>
  <c r="R10" i="1" s="1"/>
  <c r="A16" i="7"/>
  <c r="A17" i="7" s="1"/>
  <c r="F17" i="7" s="1"/>
  <c r="N21" i="1" l="1"/>
  <c r="R16" i="1"/>
  <c r="J15" i="1"/>
  <c r="O68" i="14"/>
  <c r="O67" i="14"/>
  <c r="K56" i="17"/>
  <c r="K45" i="17"/>
  <c r="K68" i="17"/>
  <c r="K81" i="17"/>
  <c r="K27" i="17"/>
  <c r="K13" i="17"/>
  <c r="K97" i="17"/>
  <c r="K51" i="17"/>
  <c r="K60" i="17"/>
  <c r="K73" i="17"/>
  <c r="J25" i="1"/>
  <c r="R25" i="1"/>
  <c r="N9" i="1"/>
  <c r="R36" i="1"/>
  <c r="N28" i="1"/>
  <c r="F16" i="7"/>
  <c r="A18" i="7"/>
  <c r="C45" i="1"/>
  <c r="K133" i="17" l="1"/>
  <c r="K132" i="17"/>
  <c r="F18" i="7"/>
  <c r="A19" i="7"/>
  <c r="A20" i="7" s="1"/>
  <c r="A21" i="7" s="1"/>
  <c r="A22" i="7" s="1"/>
  <c r="A23" i="7" s="1"/>
  <c r="A24" i="7" s="1"/>
  <c r="A25" i="7" s="1"/>
  <c r="Q18" i="16" l="1"/>
  <c r="Q19" i="16"/>
  <c r="Q44" i="16"/>
  <c r="A26" i="7"/>
  <c r="F25" i="7"/>
  <c r="O313" i="14" s="1"/>
  <c r="Q55" i="16"/>
  <c r="Q38" i="16"/>
  <c r="Q28" i="16"/>
  <c r="Q13" i="16"/>
  <c r="O155" i="14"/>
  <c r="O105" i="14"/>
  <c r="O70" i="14"/>
  <c r="O13" i="14"/>
  <c r="Q257" i="15"/>
  <c r="Q248" i="15"/>
  <c r="Q238" i="15"/>
  <c r="Q228" i="15"/>
  <c r="Q198" i="15"/>
  <c r="O254" i="14"/>
  <c r="O104" i="14"/>
  <c r="Q51" i="16"/>
  <c r="Q37" i="16"/>
  <c r="Q27" i="16"/>
  <c r="Q12" i="16"/>
  <c r="Q208" i="15"/>
  <c r="Q50" i="16"/>
  <c r="Q36" i="16"/>
  <c r="Q26" i="16"/>
  <c r="Q11" i="16"/>
  <c r="O280" i="14"/>
  <c r="O253" i="14"/>
  <c r="O49" i="14"/>
  <c r="Q207" i="15"/>
  <c r="Q48" i="16"/>
  <c r="Q9" i="16"/>
  <c r="Q16" i="16"/>
  <c r="O331" i="14"/>
  <c r="O314" i="14"/>
  <c r="O239" i="14"/>
  <c r="O205" i="14"/>
  <c r="O121" i="14"/>
  <c r="Q71" i="15"/>
  <c r="Q62" i="15"/>
  <c r="Q53" i="15"/>
  <c r="Q43" i="15"/>
  <c r="Q23" i="15"/>
  <c r="Q78" i="15"/>
  <c r="Q60" i="16"/>
  <c r="Q43" i="16"/>
  <c r="Q15" i="16"/>
  <c r="O138" i="14"/>
  <c r="O120" i="14"/>
  <c r="Q31" i="15"/>
  <c r="Q107" i="15"/>
  <c r="O50" i="14"/>
  <c r="O22" i="14"/>
  <c r="Q59" i="16"/>
  <c r="Q29" i="16"/>
  <c r="Q14" i="16"/>
  <c r="O71" i="14"/>
  <c r="O14" i="14"/>
  <c r="Q258" i="15"/>
  <c r="Q249" i="15"/>
  <c r="Q229" i="15"/>
  <c r="Q199" i="15"/>
  <c r="Q237" i="15"/>
  <c r="Q174" i="15"/>
  <c r="O131" i="14"/>
  <c r="O87" i="14"/>
  <c r="Q9" i="15"/>
  <c r="Q121" i="15"/>
  <c r="Q85" i="15"/>
  <c r="Q10" i="16"/>
  <c r="O297" i="14"/>
  <c r="O164" i="14"/>
  <c r="O332" i="14"/>
  <c r="O296" i="14"/>
  <c r="Q63" i="15"/>
  <c r="O132" i="14"/>
  <c r="O88" i="14"/>
  <c r="O279" i="14"/>
  <c r="Q49" i="16"/>
  <c r="O315" i="14"/>
  <c r="Q16" i="15"/>
  <c r="O32" i="14"/>
  <c r="Q44" i="15"/>
  <c r="F19" i="7"/>
  <c r="K30" i="17" s="1"/>
  <c r="A27" i="7" l="1"/>
  <c r="A28" i="7" s="1"/>
  <c r="F28" i="7" s="1"/>
  <c r="Q33" i="16" s="1"/>
  <c r="F26" i="7"/>
  <c r="F20" i="7"/>
  <c r="K35" i="17" s="1"/>
  <c r="F27" i="7" l="1"/>
  <c r="J121" i="1"/>
  <c r="F21" i="7" l="1"/>
  <c r="I170" i="11" s="1"/>
  <c r="F22" i="7" l="1"/>
  <c r="I57" i="11" l="1"/>
  <c r="I180" i="11"/>
  <c r="Q75" i="16"/>
  <c r="F23" i="7"/>
  <c r="I184" i="11" l="1"/>
  <c r="I183" i="11"/>
  <c r="I60" i="11"/>
  <c r="I182" i="11"/>
  <c r="I62" i="11"/>
  <c r="I61" i="11"/>
  <c r="I24" i="11"/>
  <c r="I116" i="11"/>
  <c r="I129" i="11"/>
  <c r="I222" i="11"/>
  <c r="I181" i="11"/>
  <c r="I141" i="11"/>
  <c r="I40" i="11"/>
  <c r="I101" i="11"/>
  <c r="I153" i="11"/>
  <c r="I59" i="11"/>
  <c r="I83" i="11"/>
  <c r="F24" i="7"/>
  <c r="K77" i="17" l="1"/>
  <c r="K36" i="17"/>
  <c r="I25" i="11" l="1"/>
  <c r="I156" i="11"/>
  <c r="I190" i="11"/>
  <c r="I246" i="11"/>
  <c r="R91" i="1" l="1"/>
  <c r="N91" i="1"/>
  <c r="R100" i="1"/>
  <c r="A29" i="7" l="1"/>
  <c r="A30" i="7" s="1"/>
  <c r="A31" i="7" l="1"/>
  <c r="F30" i="7"/>
  <c r="F29" i="7"/>
  <c r="R125" i="1" s="1"/>
  <c r="Q245" i="15" l="1"/>
  <c r="P218" i="13"/>
  <c r="A32" i="7"/>
  <c r="F31" i="7"/>
  <c r="Q268" i="15"/>
  <c r="O346" i="14"/>
  <c r="K121" i="17"/>
  <c r="O369" i="14"/>
  <c r="O347" i="14"/>
  <c r="N124" i="1"/>
  <c r="R137" i="1"/>
  <c r="J124" i="1"/>
  <c r="I138" i="11" l="1"/>
  <c r="I51" i="11"/>
  <c r="I34" i="11"/>
  <c r="I94" i="11"/>
  <c r="I171" i="11"/>
  <c r="I76" i="11"/>
  <c r="A33" i="7"/>
  <c r="F32" i="7"/>
  <c r="N67" i="1" l="1"/>
  <c r="R53" i="1"/>
  <c r="R29" i="1"/>
  <c r="Q172" i="15"/>
  <c r="J84" i="1"/>
  <c r="N64" i="1"/>
  <c r="N16" i="1"/>
  <c r="Q212" i="15"/>
  <c r="Q185" i="15"/>
  <c r="R63" i="1"/>
  <c r="R46" i="1"/>
  <c r="R21" i="1"/>
  <c r="P127" i="13"/>
  <c r="O197" i="14"/>
  <c r="R82" i="1"/>
  <c r="Q126" i="15"/>
  <c r="R64" i="1"/>
  <c r="R47" i="1"/>
  <c r="P128" i="13"/>
  <c r="N83" i="1"/>
  <c r="Q284" i="15"/>
  <c r="Q254" i="15"/>
  <c r="J57" i="1"/>
  <c r="N85" i="1"/>
  <c r="R98" i="1"/>
  <c r="R42" i="1"/>
  <c r="N17" i="1"/>
  <c r="O199" i="14"/>
  <c r="J83" i="1"/>
  <c r="N87" i="1"/>
  <c r="Q203" i="15"/>
  <c r="R60" i="1"/>
  <c r="R32" i="1"/>
  <c r="Q169" i="15"/>
  <c r="Q171" i="15"/>
  <c r="Q191" i="15"/>
  <c r="N38" i="1"/>
  <c r="Q173" i="15"/>
  <c r="N63" i="1"/>
  <c r="R93" i="1"/>
  <c r="R57" i="1"/>
  <c r="R33" i="1"/>
  <c r="O201" i="14"/>
  <c r="O198" i="14"/>
  <c r="J63" i="1"/>
  <c r="N37" i="1"/>
  <c r="Q233" i="15"/>
  <c r="R94" i="1"/>
  <c r="R38" i="1"/>
  <c r="O200" i="14"/>
  <c r="Q170" i="15"/>
  <c r="R84" i="1"/>
  <c r="J32" i="1"/>
  <c r="R67" i="1"/>
  <c r="Q262" i="15"/>
  <c r="R115" i="1"/>
  <c r="R119" i="1"/>
  <c r="N123" i="1"/>
  <c r="R43" i="1"/>
  <c r="N23" i="1"/>
  <c r="R108" i="1"/>
  <c r="N98" i="1"/>
  <c r="N125" i="1"/>
  <c r="J125" i="1"/>
  <c r="N93" i="1"/>
  <c r="N44" i="1"/>
  <c r="R37" i="1"/>
  <c r="R20" i="1"/>
  <c r="J20" i="1"/>
  <c r="P118" i="13"/>
  <c r="P154" i="13"/>
  <c r="O348" i="14"/>
  <c r="R124" i="1"/>
  <c r="P257" i="13"/>
  <c r="O349" i="14"/>
  <c r="R18" i="1"/>
  <c r="O350" i="14"/>
  <c r="P260" i="13"/>
  <c r="P264" i="13"/>
  <c r="O353" i="14"/>
  <c r="J72" i="1"/>
  <c r="O320" i="14"/>
  <c r="O110" i="14"/>
  <c r="Q116" i="15"/>
  <c r="O229" i="14"/>
  <c r="O337" i="14"/>
  <c r="O94" i="14"/>
  <c r="Q196" i="15"/>
  <c r="O260" i="14"/>
  <c r="O26" i="14"/>
  <c r="Q192" i="15"/>
  <c r="Q82" i="15"/>
  <c r="Q186" i="15"/>
  <c r="O211" i="14"/>
  <c r="Q241" i="15"/>
  <c r="Q101" i="15"/>
  <c r="O321" i="14"/>
  <c r="O125" i="14"/>
  <c r="O135" i="14"/>
  <c r="Q106" i="15"/>
  <c r="O18" i="14"/>
  <c r="O17" i="14"/>
  <c r="Q83" i="15"/>
  <c r="Q58" i="15"/>
  <c r="O227" i="14"/>
  <c r="Q93" i="15"/>
  <c r="O92" i="14"/>
  <c r="Q56" i="15"/>
  <c r="P28" i="13"/>
  <c r="P251" i="13"/>
  <c r="P178" i="13"/>
  <c r="P87" i="13"/>
  <c r="P50" i="13"/>
  <c r="N113" i="1"/>
  <c r="R69" i="1"/>
  <c r="J89" i="1"/>
  <c r="J45" i="1"/>
  <c r="J69" i="1"/>
  <c r="N110" i="1"/>
  <c r="N36" i="1"/>
  <c r="J104" i="1"/>
  <c r="N118" i="1"/>
  <c r="R65" i="1"/>
  <c r="R96" i="1"/>
  <c r="J134" i="1"/>
  <c r="N77" i="1"/>
  <c r="N114" i="1"/>
  <c r="R74" i="1"/>
  <c r="J97" i="1"/>
  <c r="O185" i="14"/>
  <c r="O344" i="14"/>
  <c r="O77" i="14"/>
  <c r="Q67" i="15"/>
  <c r="O269" i="14"/>
  <c r="P199" i="13"/>
  <c r="N129" i="1"/>
  <c r="R31" i="1"/>
  <c r="Q274" i="15"/>
  <c r="Q29" i="15"/>
  <c r="Q213" i="15"/>
  <c r="Q197" i="15"/>
  <c r="Q26" i="15"/>
  <c r="Q94" i="15"/>
  <c r="N78" i="1"/>
  <c r="Q272" i="15"/>
  <c r="Q13" i="15"/>
  <c r="O365" i="14"/>
  <c r="Q160" i="15"/>
  <c r="J77" i="1"/>
  <c r="O300" i="14"/>
  <c r="Q219" i="15"/>
  <c r="Q99" i="15"/>
  <c r="O175" i="14"/>
  <c r="O264" i="14"/>
  <c r="O56" i="14"/>
  <c r="Q184" i="15"/>
  <c r="O242" i="14"/>
  <c r="Q290" i="15"/>
  <c r="Q181" i="15"/>
  <c r="Q154" i="15"/>
  <c r="O343" i="14"/>
  <c r="O187" i="14"/>
  <c r="Q221" i="15"/>
  <c r="Q52" i="15"/>
  <c r="O301" i="14"/>
  <c r="O111" i="14"/>
  <c r="Q218" i="15"/>
  <c r="Q68" i="15"/>
  <c r="Q244" i="15"/>
  <c r="Q243" i="15"/>
  <c r="O243" i="14"/>
  <c r="Q38" i="15"/>
  <c r="Q253" i="15"/>
  <c r="Q35" i="15"/>
  <c r="O41" i="14"/>
  <c r="Q36" i="15"/>
  <c r="P37" i="13"/>
  <c r="P64" i="13"/>
  <c r="P237" i="13"/>
  <c r="P115" i="13"/>
  <c r="P81" i="13"/>
  <c r="N104" i="1"/>
  <c r="N65" i="1"/>
  <c r="N79" i="1"/>
  <c r="J105" i="1"/>
  <c r="N132" i="1"/>
  <c r="N94" i="1"/>
  <c r="N43" i="1"/>
  <c r="N107" i="1"/>
  <c r="N62" i="1"/>
  <c r="N86" i="1"/>
  <c r="N127" i="1"/>
  <c r="R112" i="1"/>
  <c r="O355" i="14"/>
  <c r="O174" i="14"/>
  <c r="O109" i="14"/>
  <c r="Q145" i="15"/>
  <c r="Q76" i="15"/>
  <c r="P77" i="13"/>
  <c r="J66" i="1"/>
  <c r="R68" i="1"/>
  <c r="R56" i="1"/>
  <c r="O352" i="14"/>
  <c r="O153" i="14"/>
  <c r="O57" i="14"/>
  <c r="Q128" i="15"/>
  <c r="Q57" i="15"/>
  <c r="P92" i="13"/>
  <c r="N45" i="1"/>
  <c r="N134" i="1"/>
  <c r="R28" i="1"/>
  <c r="Q276" i="15"/>
  <c r="Q277" i="15"/>
  <c r="Q269" i="15"/>
  <c r="Q283" i="15"/>
  <c r="J96" i="1"/>
  <c r="O266" i="14"/>
  <c r="Q187" i="15"/>
  <c r="Q87" i="15"/>
  <c r="O154" i="14"/>
  <c r="O228" i="14"/>
  <c r="O19" i="14"/>
  <c r="Q158" i="15"/>
  <c r="O179" i="14"/>
  <c r="Q261" i="15"/>
  <c r="Q156" i="15"/>
  <c r="Q136" i="15"/>
  <c r="O322" i="14"/>
  <c r="O178" i="14"/>
  <c r="Q211" i="15"/>
  <c r="Q22" i="15"/>
  <c r="O284" i="14"/>
  <c r="O76" i="14"/>
  <c r="Q143" i="15"/>
  <c r="Q49" i="15"/>
  <c r="Q205" i="15"/>
  <c r="Q204" i="15"/>
  <c r="Q279" i="15"/>
  <c r="Q19" i="15"/>
  <c r="Q131" i="15"/>
  <c r="O244" i="14"/>
  <c r="Q263" i="15"/>
  <c r="O262" i="14"/>
  <c r="P75" i="13"/>
  <c r="P176" i="13"/>
  <c r="P268" i="13"/>
  <c r="P133" i="13"/>
  <c r="P123" i="13"/>
  <c r="N101" i="1"/>
  <c r="R131" i="1"/>
  <c r="R78" i="1"/>
  <c r="J35" i="1"/>
  <c r="J86" i="1"/>
  <c r="R86" i="1"/>
  <c r="R105" i="1"/>
  <c r="R104" i="1"/>
  <c r="J49" i="1"/>
  <c r="J80" i="1"/>
  <c r="N69" i="1"/>
  <c r="N99" i="1"/>
  <c r="Q255" i="15"/>
  <c r="O267" i="14"/>
  <c r="Q252" i="15"/>
  <c r="O42" i="14"/>
  <c r="P110" i="13"/>
  <c r="N111" i="1"/>
  <c r="R66" i="1"/>
  <c r="N54" i="1"/>
  <c r="O362" i="14"/>
  <c r="Q225" i="15"/>
  <c r="O258" i="14"/>
  <c r="Q214" i="15"/>
  <c r="Q224" i="15"/>
  <c r="P120" i="13"/>
  <c r="N103" i="1"/>
  <c r="R61" i="1"/>
  <c r="R111" i="1"/>
  <c r="O360" i="14"/>
  <c r="Q14" i="15"/>
  <c r="O359" i="14"/>
  <c r="Q275" i="15"/>
  <c r="O358" i="14"/>
  <c r="O256" i="14"/>
  <c r="Q178" i="15"/>
  <c r="Q69" i="15"/>
  <c r="O371" i="14"/>
  <c r="O216" i="14"/>
  <c r="Q281" i="15"/>
  <c r="Q151" i="15"/>
  <c r="O170" i="14"/>
  <c r="Q242" i="15"/>
  <c r="Q148" i="15"/>
  <c r="Q117" i="15"/>
  <c r="O302" i="14"/>
  <c r="O147" i="14"/>
  <c r="Q190" i="15"/>
  <c r="Q88" i="15"/>
  <c r="O257" i="14"/>
  <c r="Q220" i="15"/>
  <c r="O261" i="14"/>
  <c r="Q28" i="15"/>
  <c r="O152" i="14"/>
  <c r="Q149" i="15"/>
  <c r="Q234" i="15"/>
  <c r="Q114" i="15"/>
  <c r="O141" i="14"/>
  <c r="O55" i="14"/>
  <c r="Q223" i="15"/>
  <c r="O172" i="14"/>
  <c r="P91" i="13"/>
  <c r="P20" i="13"/>
  <c r="P165" i="13"/>
  <c r="P141" i="13"/>
  <c r="P256" i="13"/>
  <c r="J91" i="1"/>
  <c r="J59" i="1"/>
  <c r="R129" i="1"/>
  <c r="J78" i="1"/>
  <c r="N13" i="1"/>
  <c r="N30" i="1"/>
  <c r="R89" i="1"/>
  <c r="R45" i="1"/>
  <c r="N80" i="1"/>
  <c r="N75" i="1"/>
  <c r="J40" i="1"/>
  <c r="R70" i="1"/>
  <c r="N117" i="1"/>
  <c r="N59" i="1"/>
  <c r="R80" i="1"/>
  <c r="R101" i="1"/>
  <c r="O364" i="14"/>
  <c r="O265" i="14"/>
  <c r="Q130" i="15"/>
  <c r="O210" i="14"/>
  <c r="Q140" i="15"/>
  <c r="P86" i="13"/>
  <c r="J52" i="1"/>
  <c r="R127" i="1"/>
  <c r="R103" i="1"/>
  <c r="P125" i="13"/>
  <c r="Q152" i="15"/>
  <c r="Q119" i="15"/>
  <c r="O146" i="14"/>
  <c r="Q115" i="15"/>
  <c r="P180" i="13"/>
  <c r="J128" i="1"/>
  <c r="J103" i="1"/>
  <c r="N131" i="1"/>
  <c r="N46" i="1"/>
  <c r="O169" i="14"/>
  <c r="Q285" i="15"/>
  <c r="O354" i="14"/>
  <c r="Q271" i="15"/>
  <c r="Q273" i="15"/>
  <c r="O209" i="14"/>
  <c r="Q153" i="15"/>
  <c r="Q59" i="15"/>
  <c r="O338" i="14"/>
  <c r="O183" i="14"/>
  <c r="Q266" i="15"/>
  <c r="Q133" i="15"/>
  <c r="O159" i="14"/>
  <c r="Q232" i="15"/>
  <c r="Q139" i="15"/>
  <c r="Q51" i="15"/>
  <c r="O285" i="14"/>
  <c r="O126" i="14"/>
  <c r="Q180" i="15"/>
  <c r="Q21" i="15"/>
  <c r="O232" i="14"/>
  <c r="Q179" i="15"/>
  <c r="O27" i="14"/>
  <c r="Q105" i="15"/>
  <c r="Q280" i="15"/>
  <c r="Q104" i="15"/>
  <c r="Q193" i="15"/>
  <c r="Q95" i="15"/>
  <c r="O93" i="14"/>
  <c r="Q120" i="15"/>
  <c r="Q132" i="15"/>
  <c r="Q216" i="15"/>
  <c r="P106" i="13"/>
  <c r="P71" i="13"/>
  <c r="P57" i="13"/>
  <c r="P181" i="13"/>
  <c r="R132" i="1"/>
  <c r="N56" i="1"/>
  <c r="J127" i="1"/>
  <c r="N73" i="1"/>
  <c r="J136" i="1"/>
  <c r="N24" i="1"/>
  <c r="R77" i="1"/>
  <c r="N136" i="1"/>
  <c r="J70" i="1"/>
  <c r="N96" i="1"/>
  <c r="R39" i="1"/>
  <c r="J117" i="1"/>
  <c r="R58" i="1"/>
  <c r="N66" i="1"/>
  <c r="P258" i="13"/>
  <c r="Q50" i="15"/>
  <c r="Q222" i="15"/>
  <c r="Q267" i="15"/>
  <c r="Q84" i="15"/>
  <c r="Q112" i="15"/>
  <c r="R79" i="1"/>
  <c r="J65" i="1"/>
  <c r="R41" i="1"/>
  <c r="Q12" i="15"/>
  <c r="O145" i="14"/>
  <c r="O286" i="14"/>
  <c r="O25" i="14"/>
  <c r="Q27" i="15"/>
  <c r="P151" i="13"/>
  <c r="J79" i="1"/>
  <c r="N121" i="1"/>
  <c r="R97" i="1"/>
  <c r="O351" i="14"/>
  <c r="Q270" i="15"/>
  <c r="Q161" i="15"/>
  <c r="P259" i="13"/>
  <c r="J74" i="1"/>
  <c r="O339" i="14"/>
  <c r="O136" i="14"/>
  <c r="Q127" i="15"/>
  <c r="Q20" i="15"/>
  <c r="O370" i="14"/>
  <c r="O142" i="14"/>
  <c r="Q217" i="15"/>
  <c r="O268" i="14"/>
  <c r="O40" i="14"/>
  <c r="Q202" i="15"/>
  <c r="Q102" i="15"/>
  <c r="Q282" i="15"/>
  <c r="O233" i="14"/>
  <c r="Q289" i="15"/>
  <c r="Q118" i="15"/>
  <c r="O363" i="14"/>
  <c r="O137" i="14"/>
  <c r="Q100" i="15"/>
  <c r="Q157" i="15"/>
  <c r="O215" i="14"/>
  <c r="O160" i="14"/>
  <c r="Q235" i="15"/>
  <c r="Q77" i="15"/>
  <c r="Q37" i="15"/>
  <c r="O140" i="14"/>
  <c r="Q75" i="15"/>
  <c r="P217" i="13"/>
  <c r="P108" i="13"/>
  <c r="P105" i="13"/>
  <c r="P263" i="13"/>
  <c r="P16" i="13"/>
  <c r="R118" i="1"/>
  <c r="R72" i="1"/>
  <c r="N33" i="1"/>
  <c r="N100" i="1"/>
  <c r="R128" i="1"/>
  <c r="R49" i="1"/>
  <c r="R116" i="1"/>
  <c r="N51" i="1"/>
  <c r="N128" i="1"/>
  <c r="N70" i="1"/>
  <c r="J113" i="1"/>
  <c r="R134" i="1"/>
  <c r="N88" i="1"/>
  <c r="J129" i="1"/>
  <c r="N34" i="1"/>
  <c r="N105" i="1"/>
  <c r="O189" i="14"/>
  <c r="Q144" i="15"/>
  <c r="O127" i="14"/>
  <c r="Q137" i="15"/>
  <c r="Q103" i="15"/>
  <c r="Q113" i="15"/>
  <c r="J131" i="1"/>
  <c r="R136" i="1"/>
  <c r="N89" i="1"/>
  <c r="Q15" i="15"/>
  <c r="Q135" i="15"/>
  <c r="O78" i="14"/>
  <c r="Q129" i="15"/>
  <c r="O214" i="14"/>
  <c r="O180" i="14"/>
  <c r="P262" i="13"/>
  <c r="R62" i="1"/>
  <c r="J132" i="1"/>
  <c r="J107" i="1"/>
  <c r="J110" i="1"/>
  <c r="J100" i="1"/>
  <c r="A34" i="7"/>
  <c r="F33" i="7"/>
  <c r="O368" i="14" l="1"/>
  <c r="I255" i="11"/>
  <c r="Q288" i="15"/>
  <c r="Q265" i="15"/>
  <c r="Q142" i="15"/>
  <c r="O341" i="14"/>
  <c r="K112" i="17"/>
  <c r="P253" i="13"/>
  <c r="I205" i="11"/>
  <c r="O177" i="14"/>
  <c r="P112" i="13"/>
  <c r="I269" i="11"/>
  <c r="K39" i="17"/>
  <c r="K88" i="17"/>
  <c r="P267" i="13"/>
  <c r="F34" i="7"/>
  <c r="A35" i="7"/>
  <c r="A36" i="7" l="1"/>
  <c r="F35" i="7"/>
  <c r="K34" i="17" s="1"/>
  <c r="P201" i="13"/>
  <c r="P240" i="13"/>
  <c r="P202" i="13"/>
  <c r="P187" i="13"/>
  <c r="P186" i="13"/>
  <c r="P220" i="13"/>
  <c r="A37" i="7" l="1"/>
  <c r="F36" i="7"/>
  <c r="I16" i="11" l="1"/>
  <c r="I23" i="11"/>
  <c r="I115" i="11"/>
  <c r="I152" i="11"/>
  <c r="I58" i="11"/>
  <c r="I39" i="11"/>
  <c r="I82" i="11"/>
  <c r="I140" i="11"/>
  <c r="I9" i="11"/>
  <c r="I100" i="11"/>
  <c r="I179" i="11"/>
  <c r="F37" i="7"/>
  <c r="A38" i="7"/>
  <c r="A39" i="7" l="1"/>
  <c r="F38" i="7"/>
  <c r="K8" i="17" s="1"/>
  <c r="Q206" i="15"/>
  <c r="O59" i="14"/>
  <c r="Q41" i="15"/>
  <c r="A40" i="7" l="1"/>
  <c r="F39" i="7"/>
  <c r="I200" i="11" l="1"/>
  <c r="I93" i="11"/>
  <c r="I168" i="11"/>
  <c r="I242" i="11"/>
  <c r="I75" i="11"/>
  <c r="I49" i="11"/>
  <c r="I110" i="11"/>
  <c r="I239" i="11"/>
  <c r="A41" i="7"/>
  <c r="F40" i="7"/>
  <c r="N122" i="1" l="1"/>
  <c r="J122" i="1"/>
  <c r="K118" i="17"/>
  <c r="J123" i="1"/>
  <c r="R123" i="1"/>
  <c r="A42" i="7"/>
  <c r="F41" i="7"/>
  <c r="K119" i="17" s="1"/>
  <c r="A43" i="7" l="1"/>
  <c r="F42" i="7"/>
  <c r="Q80" i="15" l="1"/>
  <c r="Q90" i="15"/>
  <c r="Q73" i="15"/>
  <c r="Q46" i="15"/>
  <c r="Q123" i="15"/>
  <c r="A44" i="7"/>
  <c r="F43" i="7"/>
  <c r="A45" i="7" l="1"/>
  <c r="F44" i="7"/>
  <c r="I169" i="11" s="1"/>
  <c r="O102" i="14"/>
  <c r="O69" i="14"/>
  <c r="O12" i="14"/>
  <c r="O21" i="14"/>
  <c r="O85" i="14"/>
  <c r="O31" i="14"/>
  <c r="O48" i="14"/>
  <c r="A46" i="7" l="1"/>
  <c r="F45" i="7"/>
  <c r="R113" i="1" l="1"/>
  <c r="O303" i="14"/>
  <c r="Q246" i="15"/>
  <c r="A47" i="7"/>
  <c r="F46" i="7"/>
  <c r="O130" i="14" l="1"/>
  <c r="O97" i="14"/>
  <c r="O80" i="14"/>
  <c r="O129" i="14"/>
  <c r="O96" i="14"/>
  <c r="O112" i="14"/>
  <c r="O62" i="14"/>
  <c r="O128" i="14"/>
  <c r="O114" i="14"/>
  <c r="O79" i="14"/>
  <c r="O113" i="14"/>
  <c r="O61" i="14"/>
  <c r="O95" i="14"/>
  <c r="A48" i="7"/>
  <c r="F47" i="7"/>
  <c r="Q42" i="15" l="1"/>
  <c r="Q70" i="15"/>
  <c r="Q30" i="15"/>
  <c r="Q61" i="15"/>
  <c r="F48" i="7"/>
  <c r="A49" i="7"/>
  <c r="Q92" i="16" l="1"/>
  <c r="Q93" i="16"/>
  <c r="A50" i="7"/>
  <c r="F49" i="7"/>
  <c r="J9" i="1" s="1"/>
  <c r="R14" i="1" l="1"/>
  <c r="J14" i="1"/>
  <c r="Q60" i="15"/>
  <c r="R9" i="1"/>
  <c r="R12" i="1"/>
  <c r="R27" i="1"/>
  <c r="R35" i="1"/>
  <c r="R19" i="1"/>
  <c r="Q39" i="15"/>
  <c r="J19" i="1"/>
  <c r="J12" i="1"/>
  <c r="A51" i="7"/>
  <c r="F50" i="7"/>
  <c r="Q189" i="15" l="1"/>
  <c r="Q176" i="15"/>
  <c r="P90" i="13"/>
  <c r="Q124" i="15"/>
  <c r="O224" i="14"/>
  <c r="O106" i="14"/>
  <c r="O89" i="14"/>
  <c r="O37" i="14"/>
  <c r="P164" i="13"/>
  <c r="P103" i="13"/>
  <c r="P174" i="13"/>
  <c r="P48" i="13"/>
  <c r="Q74" i="15"/>
  <c r="O255" i="14"/>
  <c r="Q260" i="15"/>
  <c r="O16" i="14"/>
  <c r="Q201" i="15"/>
  <c r="Q47" i="15"/>
  <c r="O334" i="14"/>
  <c r="O317" i="14"/>
  <c r="P132" i="13"/>
  <c r="O207" i="14"/>
  <c r="O73" i="14"/>
  <c r="Q25" i="15"/>
  <c r="Q183" i="15"/>
  <c r="Q91" i="15"/>
  <c r="Q18" i="15"/>
  <c r="O157" i="14"/>
  <c r="O299" i="14"/>
  <c r="P150" i="13"/>
  <c r="P80" i="13"/>
  <c r="Q65" i="15"/>
  <c r="Q110" i="15"/>
  <c r="O134" i="14"/>
  <c r="O241" i="14"/>
  <c r="O144" i="14"/>
  <c r="O52" i="14"/>
  <c r="Q210" i="15"/>
  <c r="Q240" i="15"/>
  <c r="P15" i="13"/>
  <c r="P19" i="13"/>
  <c r="P27" i="13"/>
  <c r="Q11" i="15"/>
  <c r="O283" i="14"/>
  <c r="O24" i="14"/>
  <c r="O122" i="14"/>
  <c r="O166" i="14"/>
  <c r="P70" i="13"/>
  <c r="P140" i="13"/>
  <c r="Q33" i="15"/>
  <c r="P250" i="13"/>
  <c r="P235" i="13"/>
  <c r="O213" i="14"/>
  <c r="P85" i="13"/>
  <c r="P74" i="13"/>
  <c r="P216" i="13"/>
  <c r="Q231" i="15"/>
  <c r="Q55" i="15"/>
  <c r="Q98" i="15"/>
  <c r="O151" i="14"/>
  <c r="P63" i="13"/>
  <c r="P198" i="13"/>
  <c r="Q251" i="15"/>
  <c r="P56" i="13"/>
  <c r="P35" i="13"/>
  <c r="F51" i="7"/>
  <c r="A52" i="7"/>
  <c r="A53" i="7" l="1"/>
  <c r="F52" i="7"/>
  <c r="K76" i="17"/>
  <c r="K57" i="17"/>
  <c r="K61" i="17"/>
  <c r="K47" i="17"/>
  <c r="K52" i="17"/>
  <c r="K29" i="17"/>
  <c r="K41" i="17"/>
  <c r="O289" i="14" l="1"/>
  <c r="O306" i="14"/>
  <c r="O290" i="14"/>
  <c r="R114" i="1"/>
  <c r="O325" i="14"/>
  <c r="O307" i="14"/>
  <c r="R107" i="1"/>
  <c r="O273" i="14"/>
  <c r="R110" i="1"/>
  <c r="R117" i="1"/>
  <c r="A54" i="7"/>
  <c r="F53" i="7"/>
  <c r="Q34" i="16" l="1"/>
  <c r="N19" i="1"/>
  <c r="N40" i="1"/>
  <c r="A55" i="7"/>
  <c r="F54" i="7"/>
  <c r="P41" i="13" s="1"/>
  <c r="A56" i="7" l="1"/>
  <c r="F55" i="7"/>
  <c r="I52" i="11" l="1"/>
  <c r="I77" i="11"/>
  <c r="I172" i="11"/>
  <c r="A57" i="7"/>
  <c r="F56" i="7"/>
  <c r="A58" i="7" l="1"/>
  <c r="F57" i="7"/>
  <c r="O20" i="14"/>
  <c r="O43" i="14"/>
  <c r="O58" i="14"/>
  <c r="P17" i="13"/>
  <c r="O9" i="14"/>
  <c r="P9" i="13"/>
  <c r="P21" i="13"/>
  <c r="P38" i="13"/>
  <c r="P29" i="13"/>
  <c r="I149" i="11" l="1"/>
  <c r="I79" i="11"/>
  <c r="I164" i="11"/>
  <c r="I36" i="11"/>
  <c r="I175" i="11"/>
  <c r="I112" i="11"/>
  <c r="I21" i="11"/>
  <c r="I96" i="11"/>
  <c r="I125" i="11"/>
  <c r="F58" i="7"/>
  <c r="A59" i="7"/>
  <c r="I47" i="11" l="1"/>
  <c r="I91" i="11"/>
  <c r="I229" i="11"/>
  <c r="I73" i="11"/>
  <c r="I31" i="11"/>
  <c r="I230" i="11"/>
  <c r="I197" i="11"/>
  <c r="I109" i="11"/>
  <c r="F59" i="7"/>
  <c r="A60" i="7"/>
  <c r="A61" i="7" l="1"/>
  <c r="F60" i="7"/>
  <c r="P42" i="13" s="1"/>
  <c r="P200" i="13"/>
  <c r="O219" i="14"/>
  <c r="O323" i="14"/>
  <c r="O271" i="14"/>
  <c r="O246" i="14"/>
  <c r="P219" i="13"/>
  <c r="O287" i="14"/>
  <c r="O304" i="14"/>
  <c r="O234" i="14"/>
  <c r="P183" i="13"/>
  <c r="A62" i="7" l="1"/>
  <c r="F61" i="7"/>
  <c r="I251" i="11" l="1"/>
  <c r="Q247" i="15"/>
  <c r="A63" i="7"/>
  <c r="F62" i="7"/>
  <c r="Q236" i="15" l="1"/>
  <c r="Q227" i="15"/>
  <c r="Q256" i="15"/>
  <c r="I250" i="11"/>
  <c r="I248" i="11"/>
  <c r="I253" i="11"/>
  <c r="A64" i="7"/>
  <c r="F63" i="7"/>
  <c r="K32" i="17" l="1"/>
  <c r="Q23" i="16"/>
  <c r="F64" i="7"/>
  <c r="A65" i="7"/>
  <c r="F65" i="7" l="1"/>
  <c r="A66" i="7"/>
  <c r="Q42" i="16"/>
  <c r="Q25" i="16"/>
  <c r="Q35" i="16"/>
  <c r="Q17" i="16"/>
  <c r="F66" i="7" l="1"/>
  <c r="K14" i="17" s="1"/>
  <c r="A67" i="7"/>
  <c r="I142" i="11"/>
  <c r="I185" i="11"/>
  <c r="I63" i="11"/>
  <c r="F67" i="7" l="1"/>
  <c r="A68" i="7"/>
  <c r="K48" i="17"/>
  <c r="K19" i="17"/>
  <c r="K53" i="17"/>
  <c r="K58" i="17"/>
  <c r="K9" i="17"/>
  <c r="F68" i="7" l="1"/>
  <c r="A69" i="7"/>
  <c r="I187" i="11"/>
  <c r="I41" i="11"/>
  <c r="I133" i="11"/>
  <c r="I186" i="11"/>
  <c r="I165" i="11"/>
  <c r="I64" i="11"/>
  <c r="I154" i="11"/>
  <c r="I84" i="11"/>
  <c r="I223" i="11"/>
  <c r="I102" i="11"/>
  <c r="I117" i="11"/>
  <c r="I130" i="11"/>
  <c r="I123" i="11" l="1"/>
  <c r="I162" i="11"/>
  <c r="F69" i="7"/>
  <c r="A70" i="7"/>
  <c r="I167" i="11"/>
  <c r="I196" i="11"/>
  <c r="I45" i="11"/>
  <c r="I228" i="11"/>
  <c r="I72" i="11"/>
  <c r="I212" i="11"/>
  <c r="I90" i="11"/>
  <c r="I107" i="11"/>
  <c r="F70" i="7" l="1"/>
  <c r="A71" i="7"/>
  <c r="I210" i="11"/>
  <c r="I192" i="11"/>
  <c r="I68" i="11"/>
  <c r="I87" i="11"/>
  <c r="I143" i="11"/>
  <c r="I17" i="11"/>
  <c r="I157" i="11"/>
  <c r="I104" i="11"/>
  <c r="I224" i="11"/>
  <c r="I166" i="11"/>
  <c r="I119" i="11"/>
  <c r="I26" i="11"/>
  <c r="I10" i="11"/>
  <c r="I42" i="11"/>
  <c r="F71" i="7" l="1"/>
  <c r="I176" i="11" s="1"/>
  <c r="A72" i="7"/>
  <c r="I194" i="11"/>
  <c r="I13" i="11"/>
  <c r="I29" i="11"/>
  <c r="I146" i="11"/>
  <c r="I161" i="11"/>
  <c r="F72" i="7" l="1"/>
  <c r="A73" i="7"/>
  <c r="I99" i="11"/>
  <c r="I240" i="11"/>
  <c r="I113" i="11"/>
  <c r="I208" i="11"/>
  <c r="I244" i="11"/>
  <c r="I127" i="11"/>
  <c r="I151" i="11"/>
  <c r="I56" i="11"/>
  <c r="F73" i="7" l="1"/>
  <c r="A74" i="7"/>
  <c r="I245" i="11"/>
  <c r="I209" i="11"/>
  <c r="I103" i="11"/>
  <c r="I118" i="11"/>
  <c r="I85" i="11"/>
  <c r="I65" i="11"/>
  <c r="I241" i="11"/>
  <c r="I155" i="11"/>
  <c r="I232" i="11"/>
  <c r="I188" i="11"/>
  <c r="F74" i="7" l="1"/>
  <c r="A75" i="7"/>
  <c r="I159" i="11"/>
  <c r="I144" i="11"/>
  <c r="I226" i="11"/>
  <c r="I121" i="11"/>
  <c r="I28" i="11"/>
  <c r="I135" i="11"/>
  <c r="I69" i="11"/>
  <c r="I193" i="11"/>
  <c r="I106" i="11"/>
  <c r="I88" i="11"/>
  <c r="I19" i="11"/>
  <c r="I11" i="11"/>
  <c r="I131" i="11"/>
  <c r="I44" i="11"/>
  <c r="F75" i="7" l="1"/>
  <c r="A76" i="7"/>
  <c r="P73" i="13"/>
  <c r="P89" i="13"/>
  <c r="P83" i="13"/>
  <c r="P79" i="13"/>
  <c r="F76" i="7" l="1"/>
  <c r="A77" i="7"/>
  <c r="O158" i="14"/>
  <c r="Q111" i="15"/>
  <c r="F77" i="7" l="1"/>
  <c r="A78" i="7"/>
  <c r="P96" i="13"/>
  <c r="P68" i="13"/>
  <c r="P61" i="13"/>
  <c r="P32" i="13"/>
  <c r="P67" i="13"/>
  <c r="P224" i="13"/>
  <c r="P206" i="13"/>
  <c r="P188" i="13"/>
  <c r="P25" i="13"/>
  <c r="P60" i="13"/>
  <c r="P205" i="13"/>
  <c r="P189" i="13"/>
  <c r="P95" i="13"/>
  <c r="P223" i="13"/>
  <c r="P53" i="13"/>
  <c r="P24" i="13"/>
  <c r="P33" i="13"/>
  <c r="P54" i="13"/>
  <c r="F78" i="7" l="1"/>
  <c r="A79" i="7"/>
  <c r="P157" i="13"/>
  <c r="P121" i="13"/>
  <c r="P179" i="13"/>
  <c r="P97" i="13"/>
  <c r="F79" i="7" l="1"/>
  <c r="A80" i="7"/>
  <c r="O36" i="14"/>
  <c r="O35" i="14"/>
  <c r="R15" i="1"/>
  <c r="O357" i="14"/>
  <c r="O34" i="14"/>
  <c r="O356" i="14"/>
  <c r="F80" i="7" l="1"/>
  <c r="A81" i="7"/>
  <c r="N25" i="1"/>
  <c r="Q22" i="16"/>
  <c r="Q20" i="16"/>
  <c r="Q21" i="16"/>
  <c r="F81" i="7" l="1"/>
  <c r="O247" i="14"/>
  <c r="O235" i="14"/>
  <c r="R40" i="1" l="1"/>
  <c r="R52" i="1"/>
  <c r="N52" i="1"/>
  <c r="N49" i="1"/>
  <c r="A82" i="7" l="1"/>
  <c r="A83" i="7" s="1"/>
  <c r="A84" i="7" s="1"/>
  <c r="F82" i="7" l="1"/>
  <c r="F83" i="7"/>
  <c r="A85" i="7"/>
  <c r="F84" i="7"/>
  <c r="O44" i="14" s="1"/>
  <c r="A86" i="7"/>
  <c r="F85" i="7"/>
  <c r="K15" i="17" s="1"/>
  <c r="Q53" i="16" l="1"/>
  <c r="Q89" i="16"/>
  <c r="Q61" i="16"/>
  <c r="Q56" i="16"/>
  <c r="J10" i="1"/>
  <c r="O11" i="14"/>
  <c r="O10" i="14"/>
  <c r="K65" i="17"/>
  <c r="K24" i="17"/>
  <c r="K20" i="17"/>
  <c r="K98" i="17"/>
  <c r="K59" i="17"/>
  <c r="K70" i="17"/>
  <c r="K91" i="17"/>
  <c r="K75" i="17"/>
  <c r="K54" i="17"/>
  <c r="K84" i="17"/>
  <c r="K49" i="17"/>
  <c r="K42" i="17"/>
  <c r="K63" i="17"/>
  <c r="K33" i="17"/>
  <c r="A87" i="7"/>
  <c r="F86" i="7"/>
  <c r="F87" i="7" l="1"/>
  <c r="N108" i="1" s="1"/>
  <c r="A88" i="7"/>
  <c r="O272" i="14"/>
  <c r="O288" i="14"/>
  <c r="O324" i="14"/>
  <c r="O305" i="14"/>
  <c r="F88" i="7" l="1"/>
  <c r="A89" i="7"/>
  <c r="I249" i="11"/>
  <c r="R109" i="1"/>
  <c r="Q109" i="15"/>
  <c r="O150" i="14"/>
  <c r="O282" i="14"/>
  <c r="A90" i="7" l="1"/>
  <c r="F89" i="7"/>
  <c r="K22" i="17" s="1"/>
  <c r="Q46" i="16"/>
  <c r="Q40" i="16"/>
  <c r="Q31" i="16"/>
  <c r="Q45" i="16"/>
  <c r="Q47" i="16"/>
  <c r="Q41" i="16"/>
  <c r="Q39" i="16"/>
  <c r="Q32" i="16"/>
  <c r="Q30" i="16"/>
  <c r="K44" i="17" l="1"/>
  <c r="K67" i="17"/>
  <c r="K26" i="17"/>
  <c r="K38" i="17"/>
  <c r="K23" i="17"/>
  <c r="K50" i="17"/>
  <c r="K55" i="17"/>
  <c r="K11" i="17"/>
  <c r="K72" i="17"/>
  <c r="K79" i="17"/>
  <c r="A91" i="7"/>
  <c r="F90" i="7"/>
  <c r="K16" i="17" l="1"/>
  <c r="Q182" i="15"/>
  <c r="O252" i="14"/>
  <c r="O176" i="14"/>
  <c r="O206" i="14"/>
  <c r="Q141" i="15"/>
  <c r="O133" i="14"/>
  <c r="O165" i="14"/>
  <c r="P78" i="13"/>
  <c r="O139" i="14"/>
  <c r="P34" i="13"/>
  <c r="Q239" i="15"/>
  <c r="Q32" i="15"/>
  <c r="K25" i="17"/>
  <c r="K78" i="17"/>
  <c r="O103" i="14"/>
  <c r="O51" i="14"/>
  <c r="P14" i="13"/>
  <c r="P197" i="13"/>
  <c r="P245" i="13"/>
  <c r="Q86" i="15"/>
  <c r="O333" i="14"/>
  <c r="O143" i="14"/>
  <c r="P122" i="13"/>
  <c r="Q175" i="15"/>
  <c r="P117" i="13"/>
  <c r="P211" i="13"/>
  <c r="Q79" i="15"/>
  <c r="O149" i="14"/>
  <c r="K10" i="17"/>
  <c r="Q159" i="15"/>
  <c r="P69" i="13"/>
  <c r="P212" i="13"/>
  <c r="P213" i="13"/>
  <c r="O86" i="14"/>
  <c r="P230" i="13"/>
  <c r="P231" i="13"/>
  <c r="Q150" i="15"/>
  <c r="O212" i="14"/>
  <c r="P88" i="13"/>
  <c r="Q195" i="15"/>
  <c r="Q10" i="15"/>
  <c r="P153" i="13"/>
  <c r="P76" i="13"/>
  <c r="P102" i="13"/>
  <c r="K37" i="17"/>
  <c r="P196" i="13"/>
  <c r="O188" i="14"/>
  <c r="Q230" i="15"/>
  <c r="O156" i="14"/>
  <c r="Q287" i="15"/>
  <c r="P172" i="13"/>
  <c r="O240" i="14"/>
  <c r="O23" i="14"/>
  <c r="Q54" i="15"/>
  <c r="Q97" i="15"/>
  <c r="Q155" i="15"/>
  <c r="P62" i="13"/>
  <c r="O367" i="14"/>
  <c r="P55" i="13"/>
  <c r="K43" i="17"/>
  <c r="K85" i="17"/>
  <c r="Q17" i="15"/>
  <c r="P119" i="13"/>
  <c r="Q45" i="15"/>
  <c r="Q24" i="15"/>
  <c r="Q89" i="15"/>
  <c r="P84" i="13"/>
  <c r="P162" i="13"/>
  <c r="O281" i="14"/>
  <c r="O316" i="14"/>
  <c r="P246" i="13"/>
  <c r="O186" i="14"/>
  <c r="O33" i="14"/>
  <c r="O171" i="14"/>
  <c r="Q209" i="15"/>
  <c r="O184" i="14"/>
  <c r="P124" i="13"/>
  <c r="P131" i="13"/>
  <c r="P247" i="13"/>
  <c r="P232" i="13"/>
  <c r="Q122" i="15"/>
  <c r="Q200" i="15"/>
  <c r="P107" i="13"/>
  <c r="P195" i="13"/>
  <c r="P111" i="13"/>
  <c r="P72" i="13"/>
  <c r="P266" i="13"/>
  <c r="O223" i="14"/>
  <c r="O182" i="14"/>
  <c r="Q259" i="15"/>
  <c r="Q188" i="15"/>
  <c r="O119" i="14"/>
  <c r="K66" i="17"/>
  <c r="P26" i="13"/>
  <c r="Q147" i="15"/>
  <c r="O72" i="14"/>
  <c r="Q72" i="15"/>
  <c r="Q250" i="15"/>
  <c r="O298" i="14"/>
  <c r="P47" i="13"/>
  <c r="P148" i="13"/>
  <c r="Q134" i="15"/>
  <c r="P138" i="13"/>
  <c r="Q108" i="15"/>
  <c r="P18" i="13"/>
  <c r="P229" i="13"/>
  <c r="O15" i="14"/>
  <c r="K21" i="17"/>
  <c r="K71" i="17"/>
  <c r="Q64" i="15"/>
  <c r="O231" i="14"/>
  <c r="F91" i="7"/>
  <c r="I198" i="11" s="1"/>
  <c r="A92" i="7"/>
  <c r="F92" i="7" l="1"/>
  <c r="A93" i="7"/>
  <c r="F93" i="7" l="1"/>
  <c r="A94" i="7"/>
  <c r="I105" i="11"/>
  <c r="I214" i="11"/>
  <c r="I158" i="11"/>
  <c r="I201" i="11"/>
  <c r="I120" i="11"/>
  <c r="I225" i="11"/>
  <c r="I191" i="11"/>
  <c r="I86" i="11"/>
  <c r="I18" i="11"/>
  <c r="I211" i="11"/>
  <c r="I67" i="11"/>
  <c r="I27" i="11"/>
  <c r="I43" i="11"/>
  <c r="F94" i="7" l="1"/>
  <c r="I70" i="11" s="1"/>
  <c r="A95" i="7"/>
  <c r="P194" i="13"/>
  <c r="P233" i="13"/>
  <c r="P248" i="13"/>
  <c r="P214" i="13"/>
  <c r="A96" i="7" l="1"/>
  <c r="F95" i="7"/>
  <c r="I256" i="11" l="1"/>
  <c r="K80" i="17"/>
  <c r="I236" i="11"/>
  <c r="K128" i="17"/>
  <c r="P175" i="13"/>
  <c r="P49" i="13"/>
  <c r="K82" i="17"/>
  <c r="I66" i="11"/>
  <c r="I189" i="11"/>
  <c r="P113" i="13"/>
  <c r="I266" i="11"/>
  <c r="P254" i="13"/>
  <c r="K117" i="17"/>
  <c r="P114" i="13"/>
  <c r="P236" i="13"/>
  <c r="K115" i="17"/>
  <c r="P255" i="13"/>
  <c r="K116" i="17"/>
  <c r="K127" i="17"/>
  <c r="I252" i="11"/>
  <c r="P104" i="13"/>
  <c r="I265" i="11"/>
  <c r="K129" i="17"/>
  <c r="F96" i="7"/>
  <c r="A97" i="7"/>
  <c r="F97" i="7" l="1"/>
  <c r="A98" i="7"/>
  <c r="P149" i="13"/>
  <c r="P215" i="13"/>
  <c r="P234" i="13"/>
  <c r="P139" i="13"/>
  <c r="P173" i="13"/>
  <c r="P249" i="13"/>
  <c r="P163" i="13"/>
  <c r="F98" i="7" l="1"/>
  <c r="A99" i="7"/>
  <c r="I260" i="11"/>
  <c r="I258" i="11"/>
  <c r="I259" i="11"/>
  <c r="F99" i="7" l="1"/>
  <c r="A100" i="7"/>
  <c r="Q58" i="16"/>
  <c r="Q24" i="16"/>
  <c r="A101" i="7" l="1"/>
  <c r="A102" i="7" s="1"/>
  <c r="A103" i="7" s="1"/>
  <c r="F100" i="7"/>
  <c r="P11" i="13"/>
  <c r="P192" i="13"/>
  <c r="P244" i="13"/>
  <c r="P100" i="13"/>
  <c r="P209" i="13"/>
  <c r="P159" i="13"/>
  <c r="P160" i="13"/>
  <c r="P146" i="13"/>
  <c r="P43" i="13"/>
  <c r="P171" i="13"/>
  <c r="P242" i="13"/>
  <c r="P99" i="13"/>
  <c r="P161" i="13"/>
  <c r="P225" i="13"/>
  <c r="P12" i="13"/>
  <c r="P168" i="13"/>
  <c r="P193" i="13"/>
  <c r="P227" i="13"/>
  <c r="P135" i="13"/>
  <c r="P144" i="13"/>
  <c r="P147" i="13"/>
  <c r="P13" i="13"/>
  <c r="P210" i="13"/>
  <c r="P134" i="13"/>
  <c r="P45" i="13"/>
  <c r="P44" i="13"/>
  <c r="P169" i="13"/>
  <c r="P46" i="13"/>
  <c r="P158" i="13"/>
  <c r="P170" i="13"/>
  <c r="P190" i="13"/>
  <c r="P243" i="13"/>
  <c r="P101" i="13"/>
  <c r="P145" i="13"/>
  <c r="P207" i="13"/>
  <c r="P241" i="13"/>
  <c r="P10" i="13"/>
  <c r="P191" i="13"/>
  <c r="P136" i="13"/>
  <c r="P98" i="13"/>
  <c r="P208" i="13"/>
  <c r="P137" i="13"/>
  <c r="P228" i="13"/>
  <c r="P226" i="13"/>
  <c r="I37" i="11" l="1"/>
  <c r="I80" i="11"/>
  <c r="I54" i="11"/>
  <c r="I126" i="11"/>
  <c r="I22" i="11"/>
  <c r="I98" i="11"/>
  <c r="I114" i="11"/>
  <c r="I8" i="11"/>
  <c r="I15" i="11"/>
  <c r="I177" i="11"/>
  <c r="F101" i="7"/>
  <c r="N115" i="1" s="1"/>
  <c r="I150" i="11" l="1"/>
  <c r="I128" i="11"/>
  <c r="I97" i="11"/>
  <c r="I14" i="11"/>
  <c r="I81" i="11"/>
  <c r="I178" i="11"/>
  <c r="I55" i="11"/>
  <c r="I139" i="11"/>
  <c r="I38" i="11"/>
  <c r="N35" i="1"/>
  <c r="O318" i="14"/>
  <c r="O91" i="14"/>
  <c r="O319" i="14"/>
  <c r="O74" i="14"/>
  <c r="O54" i="14"/>
  <c r="N27" i="1"/>
  <c r="O108" i="14"/>
  <c r="N119" i="1"/>
  <c r="O75" i="14"/>
  <c r="O53" i="14"/>
  <c r="N31" i="1"/>
  <c r="N12" i="1"/>
  <c r="O345" i="14"/>
  <c r="O336" i="14"/>
  <c r="N14" i="1"/>
  <c r="N41" i="1"/>
  <c r="O107" i="14"/>
  <c r="O123" i="14"/>
  <c r="O39" i="14"/>
  <c r="O38" i="14"/>
  <c r="O90" i="14"/>
  <c r="O124" i="14"/>
  <c r="O335" i="14"/>
  <c r="N20" i="1"/>
  <c r="L16" i="13"/>
  <c r="G15" i="13"/>
  <c r="H15" i="13" s="1"/>
  <c r="G11" i="13"/>
  <c r="H11" i="13" s="1"/>
  <c r="G13" i="13"/>
  <c r="H13" i="13" s="1"/>
  <c r="G10" i="13"/>
  <c r="H10" i="13" s="1"/>
  <c r="G12" i="13"/>
  <c r="H12" i="13" s="1"/>
  <c r="G14" i="13"/>
  <c r="H14" i="13" s="1"/>
  <c r="G16" i="13"/>
  <c r="H16" i="13" s="1"/>
</calcChain>
</file>

<file path=xl/sharedStrings.xml><?xml version="1.0" encoding="utf-8"?>
<sst xmlns="http://schemas.openxmlformats.org/spreadsheetml/2006/main" count="8851" uniqueCount="1048">
  <si>
    <t>Perfluoroalkane sulfonamides</t>
  </si>
  <si>
    <t>6:2 Fluorotelomer carboxylic acid</t>
  </si>
  <si>
    <t>CAS No.</t>
  </si>
  <si>
    <t>375-22-4</t>
  </si>
  <si>
    <t>2706-90-3</t>
  </si>
  <si>
    <t>307-24-4</t>
  </si>
  <si>
    <t>375-85-9</t>
  </si>
  <si>
    <t>335-67-1</t>
  </si>
  <si>
    <t>375-95-1</t>
  </si>
  <si>
    <t>335-76-2</t>
  </si>
  <si>
    <t>2058-94-8</t>
  </si>
  <si>
    <t>307-55-1</t>
  </si>
  <si>
    <t>72629-94-8</t>
  </si>
  <si>
    <t>376-06-7</t>
  </si>
  <si>
    <t>27619-97-2</t>
  </si>
  <si>
    <t xml:space="preserve">375-73-5 </t>
  </si>
  <si>
    <t>2706-91-4</t>
  </si>
  <si>
    <t>355-46-4</t>
  </si>
  <si>
    <t>375-92-8</t>
  </si>
  <si>
    <t>1763-23-1</t>
  </si>
  <si>
    <t>335-77-3</t>
  </si>
  <si>
    <t>757124-72-4</t>
  </si>
  <si>
    <t>39108-34-4</t>
  </si>
  <si>
    <t>754-91-6</t>
  </si>
  <si>
    <t>2355-31-9</t>
  </si>
  <si>
    <t>2991-50-6</t>
  </si>
  <si>
    <t>2043-47-2</t>
  </si>
  <si>
    <t>647-42-7</t>
  </si>
  <si>
    <t>678-39-7</t>
  </si>
  <si>
    <t>865-86-1</t>
  </si>
  <si>
    <t>53826-12-3</t>
  </si>
  <si>
    <t>914637-49-3</t>
  </si>
  <si>
    <t>PFAS Name (§)</t>
  </si>
  <si>
    <t>Perfluorobutanoic acid</t>
  </si>
  <si>
    <t>Acronym</t>
  </si>
  <si>
    <t>PFBA</t>
  </si>
  <si>
    <t>Perfluoropentanoic acid</t>
  </si>
  <si>
    <t>PFPeA</t>
  </si>
  <si>
    <t>Perfluorohexanoic acid</t>
  </si>
  <si>
    <t>PFHxA</t>
  </si>
  <si>
    <t>Perfluoroheptanoic acid</t>
  </si>
  <si>
    <t>PFHpA</t>
  </si>
  <si>
    <t xml:space="preserve">Perfluorooctanoic acid </t>
  </si>
  <si>
    <t>PFOA</t>
  </si>
  <si>
    <t>Perfluorononanoic acid</t>
  </si>
  <si>
    <t>PFNA</t>
  </si>
  <si>
    <t xml:space="preserve">Perfluorodecanoic acid </t>
  </si>
  <si>
    <t>PFDA</t>
  </si>
  <si>
    <t xml:space="preserve">Perfluoroundecanoic acid </t>
  </si>
  <si>
    <t>PFUnA</t>
  </si>
  <si>
    <t>Perfluorododecanoic acid</t>
  </si>
  <si>
    <t>PFDoDA</t>
  </si>
  <si>
    <t xml:space="preserve">Perfluorotridecanoic acid </t>
  </si>
  <si>
    <t>PFTrDA</t>
  </si>
  <si>
    <t xml:space="preserve">Perfluorotetradecanoic acid </t>
  </si>
  <si>
    <t>PFTeDA</t>
  </si>
  <si>
    <t>Perfluorobutane sulfonic acid</t>
  </si>
  <si>
    <t>PFBS</t>
  </si>
  <si>
    <t>Perfluoropentane sulfonic acid</t>
  </si>
  <si>
    <t>PFPeS</t>
  </si>
  <si>
    <t>Perfluorohexane sulfonic acid</t>
  </si>
  <si>
    <t>PFHxS</t>
  </si>
  <si>
    <t>Perfluoroheptane sulfonic acid</t>
  </si>
  <si>
    <t>PFHpS</t>
  </si>
  <si>
    <t>Perfluorooctane sulfonic acid</t>
  </si>
  <si>
    <t>PFOS</t>
  </si>
  <si>
    <t>Perfluorononane sulfonic acid</t>
  </si>
  <si>
    <t>PFNS</t>
  </si>
  <si>
    <t>Perfluorodecane sulfonic acid</t>
  </si>
  <si>
    <t>PFDS</t>
  </si>
  <si>
    <t>4:2 FTSA</t>
  </si>
  <si>
    <t>6:2 FTSA</t>
  </si>
  <si>
    <t>8:2 FTSA</t>
  </si>
  <si>
    <t>4:2 Fluorotelomer sulfonic acid</t>
  </si>
  <si>
    <t>6:2 Fluorotelomer sulfonic acid</t>
  </si>
  <si>
    <t>8:2 Fluorotelomer sulfonic acid</t>
  </si>
  <si>
    <t>Perfluorooctane sulfonamide</t>
  </si>
  <si>
    <t>MeFOSAA</t>
  </si>
  <si>
    <t>N-Methyl perfluorooctane sulfonamido acetic acid</t>
  </si>
  <si>
    <t>EtFOSAA</t>
  </si>
  <si>
    <t>N-Ethyl perfluorooctane sulfonamido acetic acid</t>
  </si>
  <si>
    <t>4:2 FTOH</t>
  </si>
  <si>
    <t>4:2 Fluorotelomer alcohol</t>
  </si>
  <si>
    <t>6:2 FTOH</t>
  </si>
  <si>
    <t>6:2 Fluorotelomer alcohol</t>
  </si>
  <si>
    <t>8:2 FTOH</t>
  </si>
  <si>
    <t>8:2 Fluorotelomer alcohol</t>
  </si>
  <si>
    <t>10:2 FTOH</t>
  </si>
  <si>
    <t>10:2 Fluorotelomer alcohol</t>
  </si>
  <si>
    <t>Reference</t>
  </si>
  <si>
    <r>
      <t>Density (g/cm</t>
    </r>
    <r>
      <rPr>
        <b/>
        <vertAlign val="superscript"/>
        <sz val="14"/>
        <color theme="1"/>
        <rFont val="Calibri"/>
        <family val="2"/>
      </rPr>
      <t>3</t>
    </r>
    <r>
      <rPr>
        <b/>
        <sz val="14"/>
        <color theme="1"/>
        <rFont val="Calibri"/>
        <family val="2"/>
      </rPr>
      <t>)</t>
    </r>
  </si>
  <si>
    <t>Three mineral phases assessed: quartz, alumina, and calcite, with mean grain diameters of 120 µm, 6 µm, and 1 µm respectively. Experimental values reasonably well predicted by the SPARC and COSMOtherm models.</t>
  </si>
  <si>
    <t>Soils</t>
  </si>
  <si>
    <t>Three soil samples were assessed: a silt loam, a clay loam, and a sandy loam. Organic carbon contents of the soils were 8.18%, 2.50%, and 0.52%, respectively. Linear and Freundlich isotherms assessed.</t>
  </si>
  <si>
    <t>Soil</t>
  </si>
  <si>
    <t>Sorption to five soil samples representing a range of textures, carbon content, and cation exchange capacity was assessed. Linear sorption model fitted.</t>
  </si>
  <si>
    <t>Sediment</t>
  </si>
  <si>
    <t>Sorption to five freshwater sediment samples with a range of organic carbon content (0.56% to 9.66%), cation exchange capacity, and grain size distribution was assessed.  Log-transformed and Freundlich isotherms assessed.</t>
  </si>
  <si>
    <t>Soil Components &amp; Sediment</t>
  </si>
  <si>
    <t>Adsorption to kaolinite clay, the Ottawa sand standard, an iron coated sand, goethite (iron oxide), and Lake Michigan sediment was assessed.  Fitted with linear, Langmuir, and Freundlich isotherms.</t>
  </si>
  <si>
    <t>Soil &amp; Soil Components</t>
  </si>
  <si>
    <t>Enevoldsen and Juhler, 2010</t>
  </si>
  <si>
    <t xml:space="preserve">Two shallow soil types (i.e., sandy and clayey) tested for sorption and desorption of six PFAS.  Linear and Freundlich isotherms evaluated.  Incomplete mass balance, as sorbed mass was not directly quantified.    </t>
  </si>
  <si>
    <t xml:space="preserve">Three different sediment types.  "Low, environmentally-realistic" spiked concentrations of PFAS (i.e., ranging from 1.4 to 143 ng/L).  Linear isotherms observed.  PFOA readily desorbed from low Foc sediment.  In addition to Foc, sediment density also affected sorption of PFOS and PFOSA.  </t>
  </si>
  <si>
    <t xml:space="preserve">Variety of solid phases selected "to represent a variety of geochemical and physical characteristics", including a sandy clay loam with a high iron oxide content (i.e., likely net positive charge).  Linear and Freundlich isotherms.  Minor (and isolated) competitive sorption effects observed.  C3 and C4 deviations from common chain length trends in Kd likely indicative of importance of van der Waals effects and/or preferential/selective availability of sorption sites.  Significant co-contaminant findings.       </t>
  </si>
  <si>
    <t>EtFOSE</t>
  </si>
  <si>
    <t>MeFOSE</t>
  </si>
  <si>
    <t>68259-12-1</t>
  </si>
  <si>
    <t>FOSA/PFOSA</t>
  </si>
  <si>
    <t>24448-09-7</t>
  </si>
  <si>
    <t>1691-99-2</t>
  </si>
  <si>
    <t>N-Methyl perfluorooctane sulfonamidoethanol</t>
  </si>
  <si>
    <t>N-Ethyl perfluorooctane sulfonamidoethanol</t>
  </si>
  <si>
    <t>When available, data specified for branched and linear isomers were combined</t>
  </si>
  <si>
    <t>Reference Number</t>
  </si>
  <si>
    <t xml:space="preserve">EtFOSA </t>
  </si>
  <si>
    <t xml:space="preserve">MeFOSA </t>
  </si>
  <si>
    <t>4151-50-2</t>
  </si>
  <si>
    <t>31506-32-8</t>
  </si>
  <si>
    <t>FOSE</t>
  </si>
  <si>
    <t>10116-92-4</t>
  </si>
  <si>
    <t>ADONA</t>
  </si>
  <si>
    <t>4,8-dioxa-3H-perfluorononanoic acid</t>
  </si>
  <si>
    <t>11-chloroeicosafluoro-3-oxaundecane-1-sulfonic acid</t>
  </si>
  <si>
    <t>9-chlorohexadecafluoro-3-oxanone-1-sulfonic acid</t>
  </si>
  <si>
    <t>13252-13-6</t>
  </si>
  <si>
    <t>763051-92-9</t>
  </si>
  <si>
    <t>919005-14-4</t>
  </si>
  <si>
    <t>756426-58-1</t>
  </si>
  <si>
    <t xml:space="preserve">Hexafluoropropylene oxide dimer acid </t>
  </si>
  <si>
    <t>6:2 FTCA</t>
  </si>
  <si>
    <t>5:3 FTCA</t>
  </si>
  <si>
    <t>5:3 Fluorotelomer carboxylic acid</t>
  </si>
  <si>
    <t>N-Methyl perfluorooctane sulfonamide</t>
  </si>
  <si>
    <t>N-Ethyl perfluorooctane sulfonamide</t>
  </si>
  <si>
    <t>Perfluorooctane sulfonamido acetic acid</t>
  </si>
  <si>
    <t>FOSAA</t>
  </si>
  <si>
    <t>Perfluoroalkane sulfonamido acetic acids</t>
  </si>
  <si>
    <t>Fluorotelomer alcohols</t>
  </si>
  <si>
    <t>PFCAs</t>
  </si>
  <si>
    <t>Perfluorocarboxylic Acids</t>
  </si>
  <si>
    <t>PFSAs</t>
  </si>
  <si>
    <t>Perfluorosulfonic acids</t>
  </si>
  <si>
    <t>Fluorotelomer carboxylic acids</t>
  </si>
  <si>
    <t>FTCAs</t>
  </si>
  <si>
    <t xml:space="preserve">Fluorotelomer sulfonic acids </t>
  </si>
  <si>
    <t>FTSAs</t>
  </si>
  <si>
    <t>FASEs</t>
  </si>
  <si>
    <t>Perfluoroalkane sulfonamidoethanols</t>
  </si>
  <si>
    <t>FTOHs</t>
  </si>
  <si>
    <t>2806-24-8</t>
  </si>
  <si>
    <t>Avg. Mol. Wt. (g/mol)</t>
  </si>
  <si>
    <t>Blank cells indicate that no data are available</t>
  </si>
  <si>
    <t>Apollo Scientific website
http://www.apolloscientific.co.uk/index.php</t>
  </si>
  <si>
    <t>FASAAs</t>
  </si>
  <si>
    <t>Data Sources for Physical and Chemical Properties Values for Select PFAS</t>
  </si>
  <si>
    <t>Sigma-aldrich web page: http://www.sigmaaldrich.com/united-states.html</t>
  </si>
  <si>
    <t>FASAs</t>
  </si>
  <si>
    <t>Physical and Chemical Property Values for Select PFAS</t>
  </si>
  <si>
    <t>Sediment &amp; Suspended Particulate Matter</t>
  </si>
  <si>
    <t>--</t>
  </si>
  <si>
    <t>Values predicted using EPISuite 4.1.</t>
  </si>
  <si>
    <t>Modelled/predicted values, not empirical. Values provided in accompanying excel files to report. Values calculated using EPI SUITE v 2.0. Values for the sodium salt of 9Cl-PF3ONS were not included.</t>
  </si>
  <si>
    <t xml:space="preserve">Values calculated from 47 paired water and sediment or suspended particulate matter (SPM) samples. Water, sediment, and SPM samples were taken concurrently. Values were reported separately for each compound as a sediment-derived Koc and a SPM-derived Koc. Isomeric differences were reported for PFOA, PFOS and PFOSA. </t>
  </si>
  <si>
    <t xml:space="preserve">Samples taken from a freshwater lake in Sweden. Values calculated from paired water and sediment samples at one location. Top 1-2 cm of a sediment core were used. </t>
  </si>
  <si>
    <t>Sediment and surface water samples collected across France. Used matching pairs and Cenken regressions to estimate the Koc values while incorporating data below the analytical detection limit.</t>
  </si>
  <si>
    <t xml:space="preserve">Field-based Kd and Koc calculations from paired surface water and sediment concentrations in unnamed urban waterway </t>
  </si>
  <si>
    <t xml:space="preserve">Sorption was dependent on CEC, foc, pore size and Brunauer-Emmett-Teller (BET) specific surface area. The presence of OM was the dominant controlling factor. </t>
  </si>
  <si>
    <t>Determined from field sediments and waters from the AFFF-impacted  Welland River and Big Creek.</t>
  </si>
  <si>
    <t>Calculated partition coefficients using paired suspended particulate concentrations and water samples. Estuarine waters may result in higher partitioning values.</t>
  </si>
  <si>
    <t>Calculated partition coefficients using a paired sediment (compiled) and water sample (collected in triplicate) from the Orge River in France. The site was impacted by urban runoff and sewage discharge.</t>
  </si>
  <si>
    <t>Calculated partition coefficients using paired surface sediment and water samples from 26 sites in Dianchi Lake in China. The number of detections ranged from 26 for PFOA to 3 for PFBA and PFPeA.</t>
  </si>
  <si>
    <t xml:space="preserve">Used natural sediment divided by size fraction and density. Sorbed concentrations were greater in the lighter fractions across all size fractions. </t>
  </si>
  <si>
    <t>Perfluoro-3,6-dioxaheptanoic acid</t>
  </si>
  <si>
    <t>NFDHA</t>
  </si>
  <si>
    <t>151772-58-6</t>
  </si>
  <si>
    <t>Perfluoro(2-ethoxyethane)sulfonic acid</t>
  </si>
  <si>
    <t>PFEESA</t>
  </si>
  <si>
    <t>113507-82-7</t>
  </si>
  <si>
    <t>Perfluoro-3-methoxypropanoic acid</t>
  </si>
  <si>
    <t>Perfluoro-4-methoxybutanoic acid</t>
  </si>
  <si>
    <t>PFMPA</t>
  </si>
  <si>
    <t>PFMBA</t>
  </si>
  <si>
    <t>377-73-1</t>
  </si>
  <si>
    <t>863090-89-5</t>
  </si>
  <si>
    <t>PFECAs</t>
  </si>
  <si>
    <t>Perfluoroalkyl Ether Carboxylic Acids</t>
  </si>
  <si>
    <t>Perfluoroalkyl Ether Sulfonic Acids</t>
  </si>
  <si>
    <t>PFESAs</t>
  </si>
  <si>
    <t>Polyfluoroalkyl Ether Acids</t>
  </si>
  <si>
    <t>10:2 Fluorotelomer sulfonic acid</t>
  </si>
  <si>
    <t>10:2 FTSA</t>
  </si>
  <si>
    <t>120226-60-0</t>
  </si>
  <si>
    <t xml:space="preserve">-17.5 </t>
  </si>
  <si>
    <t xml:space="preserve">6.98-25.3 </t>
  </si>
  <si>
    <t xml:space="preserve">11.6-23.1 </t>
  </si>
  <si>
    <t>143-168</t>
  </si>
  <si>
    <t xml:space="preserve">24-30 </t>
  </si>
  <si>
    <t xml:space="preserve">-8.69-65.7 </t>
  </si>
  <si>
    <t xml:space="preserve">56.4-57.9 </t>
  </si>
  <si>
    <t xml:space="preserve">188-204 </t>
  </si>
  <si>
    <t xml:space="preserve">1.75-1.80 </t>
  </si>
  <si>
    <t xml:space="preserve">190-222 </t>
  </si>
  <si>
    <t xml:space="preserve">1.76-1.82 </t>
  </si>
  <si>
    <t>5.98-90.0</t>
  </si>
  <si>
    <t xml:space="preserve">205-239 </t>
  </si>
  <si>
    <t xml:space="preserve">78.0-90.0 </t>
  </si>
  <si>
    <t>&lt;1.6</t>
  </si>
  <si>
    <t>218-256</t>
  </si>
  <si>
    <t xml:space="preserve">1.76-1.85 </t>
  </si>
  <si>
    <t xml:space="preserve">97.9-100.3 </t>
  </si>
  <si>
    <t>1.77-1.87</t>
  </si>
  <si>
    <t xml:space="preserve">222-272 </t>
  </si>
  <si>
    <t xml:space="preserve">224-261 </t>
  </si>
  <si>
    <t xml:space="preserve">112-123 </t>
  </si>
  <si>
    <t>245-249</t>
  </si>
  <si>
    <t>1.78-1.94</t>
  </si>
  <si>
    <t>130-135</t>
  </si>
  <si>
    <t>218-301</t>
  </si>
  <si>
    <t>1.81-1.85</t>
  </si>
  <si>
    <t>205-214</t>
  </si>
  <si>
    <t>&lt;0.3</t>
  </si>
  <si>
    <t>80-211</t>
  </si>
  <si>
    <t>1.81-1.84</t>
  </si>
  <si>
    <t>26.7-190</t>
  </si>
  <si>
    <t>218-238</t>
  </si>
  <si>
    <t xml:space="preserve">95-452 </t>
  </si>
  <si>
    <t xml:space="preserve">1.84-1.89 </t>
  </si>
  <si>
    <t>1.84-1.85</t>
  </si>
  <si>
    <t xml:space="preserve">15.2-185 </t>
  </si>
  <si>
    <t xml:space="preserve">219-244 </t>
  </si>
  <si>
    <t xml:space="preserve">133-249 </t>
  </si>
  <si>
    <t>1.84-1.88</t>
  </si>
  <si>
    <t>1.83-1.93</t>
  </si>
  <si>
    <t xml:space="preserve">53.9 - 57.3 </t>
  </si>
  <si>
    <t>1.64-1.67</t>
  </si>
  <si>
    <t>175-193</t>
  </si>
  <si>
    <t>1.64-1.71</t>
  </si>
  <si>
    <t>1.78-1.79</t>
  </si>
  <si>
    <t xml:space="preserve">1.62-1.71 </t>
  </si>
  <si>
    <t xml:space="preserve">1.60-1.67 </t>
  </si>
  <si>
    <t>1.69-1.76</t>
  </si>
  <si>
    <t>29.1-92.7</t>
  </si>
  <si>
    <t>75-95</t>
  </si>
  <si>
    <t xml:space="preserve">186-300 </t>
  </si>
  <si>
    <t>32.2-102</t>
  </si>
  <si>
    <t>193-317</t>
  </si>
  <si>
    <t>1.69-1.79</t>
  </si>
  <si>
    <t>1.75-1.82</t>
  </si>
  <si>
    <t>1.71-1.81</t>
  </si>
  <si>
    <t>64.9-129</t>
  </si>
  <si>
    <t>204-327</t>
  </si>
  <si>
    <t>204-343</t>
  </si>
  <si>
    <t>-43.7</t>
  </si>
  <si>
    <t>1.54-1.63</t>
  </si>
  <si>
    <t>1.66-1.68</t>
  </si>
  <si>
    <t xml:space="preserve">1.59-1.72 </t>
  </si>
  <si>
    <t>1.69-1.74</t>
  </si>
  <si>
    <t xml:space="preserve">1.71-1.77 </t>
  </si>
  <si>
    <t xml:space="preserve">17.0 - 24.0 </t>
  </si>
  <si>
    <t xml:space="preserve">13.4-15.7 </t>
  </si>
  <si>
    <t>-4.7-14</t>
  </si>
  <si>
    <t xml:space="preserve">122-147 </t>
  </si>
  <si>
    <t xml:space="preserve">150-158 </t>
  </si>
  <si>
    <t xml:space="preserve">161 - 186 </t>
  </si>
  <si>
    <t>183-228</t>
  </si>
  <si>
    <t>1.83-1.87</t>
  </si>
  <si>
    <t xml:space="preserve">2.64 - 112 </t>
  </si>
  <si>
    <t xml:space="preserve">215-217 </t>
  </si>
  <si>
    <t>171.5-173.8</t>
  </si>
  <si>
    <t xml:space="preserve">46-50 </t>
  </si>
  <si>
    <t>154-195</t>
  </si>
  <si>
    <t xml:space="preserve">201.3-202.0 </t>
  </si>
  <si>
    <t xml:space="preserve">92.5-95 </t>
  </si>
  <si>
    <t>179-232</t>
  </si>
  <si>
    <t>&lt;-40</t>
  </si>
  <si>
    <t xml:space="preserve">143-145 </t>
  </si>
  <si>
    <t>-0.8 to 1.3</t>
  </si>
  <si>
    <t>1.4 to 1.5</t>
  </si>
  <si>
    <t>4.3  (±0.3)</t>
  </si>
  <si>
    <t>2.62 (±0.10)</t>
  </si>
  <si>
    <t xml:space="preserve">2.76 </t>
  </si>
  <si>
    <t>1.70 (±0.02) to 2.11 (±0.05)</t>
  </si>
  <si>
    <t>0.7 to 1.7</t>
  </si>
  <si>
    <t>2.54 (±0.51)</t>
  </si>
  <si>
    <t>4.2 (±0.2)</t>
  </si>
  <si>
    <t xml:space="preserve">2.59 </t>
  </si>
  <si>
    <t>0.2 to 1.8</t>
  </si>
  <si>
    <t>2.72 (±0.40)</t>
  </si>
  <si>
    <t xml:space="preserve">2.1 (±0.2) </t>
  </si>
  <si>
    <t>1.83</t>
  </si>
  <si>
    <t>0.9 to 1.0</t>
  </si>
  <si>
    <t>1.99 (±0.61) to 2.26 (±0.53)</t>
  </si>
  <si>
    <t>2.52</t>
  </si>
  <si>
    <t>1.72 (±0.01) to 2.05(±0.02)</t>
  </si>
  <si>
    <t>1.1-2.1</t>
  </si>
  <si>
    <t>1.63  (±0.15)</t>
  </si>
  <si>
    <t>2.62 (±0.21)</t>
  </si>
  <si>
    <t>2.1  (±0.2)</t>
  </si>
  <si>
    <t>3.7 (±0.4)</t>
  </si>
  <si>
    <t>4.5 (±0.3)</t>
  </si>
  <si>
    <t>3.2 (±0.4) to 3.3</t>
  </si>
  <si>
    <t>2.9 (±0.002)</t>
  </si>
  <si>
    <t>2.0 (±0.62) to 2.53 (±0.36)</t>
  </si>
  <si>
    <t xml:space="preserve">2.73 </t>
  </si>
  <si>
    <t>1.99 to 2.65</t>
  </si>
  <si>
    <t>2.09 (±0.01) to 2.17 (±0.01)</t>
  </si>
  <si>
    <t>2.77 (±0.2) to 3.21 (±0.2)</t>
  </si>
  <si>
    <t>1.7 to 2.9</t>
  </si>
  <si>
    <t>1.89 (±0.02)</t>
  </si>
  <si>
    <t>2.4 (±0.12)</t>
  </si>
  <si>
    <t>0.041 to 1.6</t>
  </si>
  <si>
    <t xml:space="preserve">1.98 (±0.06) </t>
  </si>
  <si>
    <t xml:space="preserve">2.06 to 2.11 </t>
  </si>
  <si>
    <t>3.3 (±0.3)</t>
  </si>
  <si>
    <t xml:space="preserve">2.63 (±0.45) </t>
  </si>
  <si>
    <t>4.1 (±0.2)</t>
  </si>
  <si>
    <t>5.0 (±0.5)</t>
  </si>
  <si>
    <t xml:space="preserve">3.4 (±0.2) </t>
  </si>
  <si>
    <t>2.9 to 3.0 (±0.6)</t>
  </si>
  <si>
    <t xml:space="preserve">1.9 (±0.1) to 3.5 (±0.1) </t>
  </si>
  <si>
    <t>2.82</t>
  </si>
  <si>
    <t>2.92</t>
  </si>
  <si>
    <t xml:space="preserve">-0.20 to 0.56 </t>
  </si>
  <si>
    <t>2.75 (±0.22)</t>
  </si>
  <si>
    <t>2.9 (±0.1)</t>
  </si>
  <si>
    <t>4.6 (±0.2)</t>
  </si>
  <si>
    <t>5.4 (±0.5)</t>
  </si>
  <si>
    <t>4.0 (±0.3)</t>
  </si>
  <si>
    <t>3.3 to 3.6 (±0.5)</t>
  </si>
  <si>
    <t>2.4 (±0.1) to 4.0 (±0.1)</t>
  </si>
  <si>
    <t>3.71 (±0.51) to 3.87 (± 0.46)</t>
  </si>
  <si>
    <t xml:space="preserve">3.60 </t>
  </si>
  <si>
    <t>2.4 to 3.9</t>
  </si>
  <si>
    <t>2.35 (±0.01) to 2.50 (±0.01)</t>
  </si>
  <si>
    <t>2.36 (±0.04)</t>
  </si>
  <si>
    <t xml:space="preserve">0.62 to 1.9 </t>
  </si>
  <si>
    <t>0.75</t>
  </si>
  <si>
    <t>2.78 (±0.06) to 3.23 (±0.07)</t>
  </si>
  <si>
    <t>3.7 to 5.5</t>
  </si>
  <si>
    <t>2.96 (±0.15)</t>
  </si>
  <si>
    <t xml:space="preserve">1.5 to 2.2 </t>
  </si>
  <si>
    <t>3.4 (±0.4)</t>
  </si>
  <si>
    <t>3.05 (±0.30)</t>
  </si>
  <si>
    <t>3.8 (±0.2)</t>
  </si>
  <si>
    <t>5.1 (±0.2)</t>
  </si>
  <si>
    <t xml:space="preserve">5.5 (±0.1) </t>
  </si>
  <si>
    <t>4.6 (±0.3)</t>
  </si>
  <si>
    <t>3.3 to 3.7 (±0.6)</t>
  </si>
  <si>
    <t>3.6 (±0.1) to 4.6 (±0.1)</t>
  </si>
  <si>
    <t>4.29 (±0.47) to 4.47 (±0.48)</t>
  </si>
  <si>
    <t xml:space="preserve">3.75 </t>
  </si>
  <si>
    <t>4.2 (±0.5)</t>
  </si>
  <si>
    <t>3.28 (±0.21)</t>
  </si>
  <si>
    <t>4.7 (±0.1)</t>
  </si>
  <si>
    <t>5.4 (±0.3)</t>
  </si>
  <si>
    <t>5.6 (±0.1)</t>
  </si>
  <si>
    <t>4.9 (±0.4)</t>
  </si>
  <si>
    <t>3.9 to 4.1 (±0.6)</t>
  </si>
  <si>
    <t>4.8 (±0.2) to 5.1 (±0.1)</t>
  </si>
  <si>
    <t>4.73 (±0.47) to 4.76 (±0.46)</t>
  </si>
  <si>
    <t xml:space="preserve">3.91 </t>
  </si>
  <si>
    <t xml:space="preserve">3.9 to 5.8 </t>
  </si>
  <si>
    <t>3.56</t>
  </si>
  <si>
    <t>3.65 (±0.06) to 3.80 (±0.02)</t>
  </si>
  <si>
    <t xml:space="preserve">3.8 to 5.5 </t>
  </si>
  <si>
    <t>5.2</t>
  </si>
  <si>
    <t xml:space="preserve">3.71 </t>
  </si>
  <si>
    <t>4.4 (±0.2)</t>
  </si>
  <si>
    <t>3.57 (±0.25)</t>
  </si>
  <si>
    <t>5.6 (±0.2)</t>
  </si>
  <si>
    <t>3.6 to 3.8 (± 0.6)</t>
  </si>
  <si>
    <t>4.93 (±0.54) to 5.01 (±0.30)</t>
  </si>
  <si>
    <t xml:space="preserve">3.86 </t>
  </si>
  <si>
    <t>3.7 to 5.2</t>
  </si>
  <si>
    <t>3.68</t>
  </si>
  <si>
    <t>3.95</t>
  </si>
  <si>
    <t>1.75 (±0.01) to 2.09 (±0.02)</t>
  </si>
  <si>
    <t xml:space="preserve">-0.7 to 2.2 </t>
  </si>
  <si>
    <t>1.79 (±0.10)</t>
  </si>
  <si>
    <t xml:space="preserve">-0.70 to 0.080 </t>
  </si>
  <si>
    <t>3.2 (±0.3)</t>
  </si>
  <si>
    <t>0.8 to 0.9</t>
  </si>
  <si>
    <t>1.62 (±0.37) to 1.79 (±0.80)</t>
  </si>
  <si>
    <t xml:space="preserve">2.55 </t>
  </si>
  <si>
    <t>4.5 (±0.2)</t>
  </si>
  <si>
    <t>2.2 (±0.1)</t>
  </si>
  <si>
    <t>3.7 (±0.3)</t>
  </si>
  <si>
    <t>4.1 (±0.3)</t>
  </si>
  <si>
    <t>2.4 (±0.27)</t>
  </si>
  <si>
    <t>3.0 (±0.2)</t>
  </si>
  <si>
    <t>2.5 to 2.9 (±0.6)</t>
  </si>
  <si>
    <t>1.15 to 1.2</t>
  </si>
  <si>
    <t>3.6 (±0.1) to 3.7 (±0.3)</t>
  </si>
  <si>
    <t>2.28 (±0.81) to 2.29 (±0.49)</t>
  </si>
  <si>
    <t>2.66</t>
  </si>
  <si>
    <t>2.02 (±0.01) to 2.1 4 (±0.02)</t>
  </si>
  <si>
    <t>1.7 to  4.1</t>
  </si>
  <si>
    <t>2.9  (±0.1)</t>
  </si>
  <si>
    <t>4.3 (±0.3)</t>
  </si>
  <si>
    <t>4.5 (±0.4)</t>
  </si>
  <si>
    <t>3.35 (±0.32)</t>
  </si>
  <si>
    <t>3.7 (±0.2)</t>
  </si>
  <si>
    <t>4.7 (±0.2) to 5.0 (±0.2)</t>
  </si>
  <si>
    <t>5.2 (±0.5)  to 5.6 (±0.5)</t>
  </si>
  <si>
    <t>3.67 (±0.28)</t>
  </si>
  <si>
    <t>3.9 (±0.2)</t>
  </si>
  <si>
    <t>2.27 to 2.31</t>
  </si>
  <si>
    <t>3.8 (±0.1) to 4.8 (±0.1)</t>
  </si>
  <si>
    <t>3.41</t>
  </si>
  <si>
    <t>2.81  to 3.15</t>
  </si>
  <si>
    <t>2.68 (±0.01) to 2.97 (0.03)</t>
  </si>
  <si>
    <t>3.9 to 5.3</t>
  </si>
  <si>
    <t>2.80 (±0.08)</t>
  </si>
  <si>
    <t>3.7 (±0.56)</t>
  </si>
  <si>
    <t>1.2 to 2.0</t>
  </si>
  <si>
    <t>3.13</t>
  </si>
  <si>
    <t>2.85 (±0.05)</t>
  </si>
  <si>
    <t>2.4-2.6</t>
  </si>
  <si>
    <t xml:space="preserve">4.0 (±0.2) </t>
  </si>
  <si>
    <t>4.9  (±0.5)</t>
  </si>
  <si>
    <t>2.2 (±0.6)</t>
  </si>
  <si>
    <t xml:space="preserve">2.80 </t>
  </si>
  <si>
    <t>3.77</t>
  </si>
  <si>
    <t>4.3-6.0</t>
  </si>
  <si>
    <t xml:space="preserve">5.3 (±0.2) </t>
  </si>
  <si>
    <t>5.3 (±0.3)</t>
  </si>
  <si>
    <t>3.3 to 3.5 (±0.5)</t>
  </si>
  <si>
    <t>4.3 (±0.2) to 4.5 (±0.1)</t>
  </si>
  <si>
    <t>4.18 (±0.54) to 4.28 (±0.71)</t>
  </si>
  <si>
    <t xml:space="preserve">4.07 </t>
  </si>
  <si>
    <t xml:space="preserve">4.1 (±0.35) </t>
  </si>
  <si>
    <t>4.8 (±0.3)</t>
  </si>
  <si>
    <t>4.33</t>
  </si>
  <si>
    <t>4.4 (±0.3)</t>
  </si>
  <si>
    <t>2.34-2.83</t>
  </si>
  <si>
    <t>0.933</t>
  </si>
  <si>
    <t>1.92</t>
  </si>
  <si>
    <t>1.05</t>
  </si>
  <si>
    <t>1.78</t>
  </si>
  <si>
    <t>4.47</t>
  </si>
  <si>
    <t>3.73</t>
  </si>
  <si>
    <t>4.03</t>
  </si>
  <si>
    <t xml:space="preserve">1.88 (±0.11) </t>
  </si>
  <si>
    <t>2.39 (±0.09) to 2.50 (±0.12)</t>
  </si>
  <si>
    <t>3.69 (±0.52)</t>
  </si>
  <si>
    <t>2.76 (±0.11) to 2.92 (±0.04)</t>
  </si>
  <si>
    <t xml:space="preserve">3.30 (±0.11) to 3.47 (±0.04)  </t>
  </si>
  <si>
    <t>3.7 (±0.3) to 4.1</t>
  </si>
  <si>
    <t xml:space="preserve">2.57 (±0.13) to 2.68 (±0.09) </t>
  </si>
  <si>
    <t>3.16 (±0.28)</t>
  </si>
  <si>
    <t>2.05 (±0.08)</t>
  </si>
  <si>
    <t>1.22 (±0.04)</t>
  </si>
  <si>
    <t>3.9 (±0.3)</t>
  </si>
  <si>
    <t>3.11 (±0.16) to 3.35 (±0.07)</t>
  </si>
  <si>
    <t xml:space="preserve">3.23 (±0.18) to 3.49 (±0.07) </t>
  </si>
  <si>
    <t>4.8 (±0.1)</t>
  </si>
  <si>
    <t>2.43 (±0.12)</t>
  </si>
  <si>
    <t>4.13 (±0.16)</t>
  </si>
  <si>
    <t>6.20 (±0.18)</t>
  </si>
  <si>
    <t>3.53 (±0.12) to 3.66 (±0.05)</t>
  </si>
  <si>
    <t>1.37 (±0.46)</t>
  </si>
  <si>
    <t>1.31  (±0.29)</t>
  </si>
  <si>
    <t>3.58</t>
  </si>
  <si>
    <t xml:space="preserve">4.8 (±0.3) </t>
  </si>
  <si>
    <t>Field-based Kd and Koc calculations from paired surface water and sediment concentrations in Marina Watershed Singapore</t>
  </si>
  <si>
    <t>Citation Tag</t>
  </si>
  <si>
    <t>Sigma Aldrich</t>
  </si>
  <si>
    <t>Liu and Lee, 2005</t>
  </si>
  <si>
    <t>Liu and Lee, 2007</t>
  </si>
  <si>
    <t>EPA Comptox Dashboard</t>
  </si>
  <si>
    <t>PubChem Web Page</t>
  </si>
  <si>
    <t>Kaiser et al., 2006</t>
  </si>
  <si>
    <t>Goss, 2008</t>
  </si>
  <si>
    <t>Burns et al., 2008</t>
  </si>
  <si>
    <t>Brace, 1962</t>
  </si>
  <si>
    <t>Cheng et al., 2009</t>
  </si>
  <si>
    <t>Vierke, Berger, and Cousins, 2013</t>
  </si>
  <si>
    <t>Henne, Albert L. and Charles J. Fox. 1951. "Ionization Constants of Fluorinated Acids." Journal of the American Chemical Society 73 (5): 2323−2325. doi: https://doi.org/10.1021/ja01149a122.</t>
  </si>
  <si>
    <t>Henne and Fox, 1951</t>
  </si>
  <si>
    <t>Moroi et al., 2001</t>
  </si>
  <si>
    <t>Shinoda, Hato, and Hayashi, 1972</t>
  </si>
  <si>
    <t>Bhhatarai and Gramatica, 2011</t>
  </si>
  <si>
    <t>Hekster, Laane, and De Voogt, 2003</t>
  </si>
  <si>
    <t>Lei et al., 2004</t>
  </si>
  <si>
    <t>Stock et al., 2004</t>
  </si>
  <si>
    <t>Ellis et al., 2003</t>
  </si>
  <si>
    <t>Inoue et al., 2012</t>
  </si>
  <si>
    <t>Kauck and Diesslin, 1951</t>
  </si>
  <si>
    <t>Kuneida and Shinoda, 1976</t>
  </si>
  <si>
    <t>Yu et al., 2009</t>
  </si>
  <si>
    <t>Shoeib et al., 2004</t>
  </si>
  <si>
    <t>Wang et al., 2011</t>
  </si>
  <si>
    <t>3M Company, 2000</t>
  </si>
  <si>
    <t>Steinle-Darling and Reinhard, 2008</t>
  </si>
  <si>
    <t>Gomis et al., 2015</t>
  </si>
  <si>
    <t>Baggioli, Sansotera, and Navarrini, 2018</t>
  </si>
  <si>
    <t>Apollo Scientific Web Page</t>
  </si>
  <si>
    <t>Xiao, 2017</t>
  </si>
  <si>
    <t>Hoke, Robert A., Barbra D. Ferrell, Terry L. Sloman, Robert C. Buck, L. William Buxton, 2016. "Aquatic Hazard, Bioaccumulation and Screening Risk Assessment for Ammonium 2,3,3,3-tetrafluoro-2-(heptafluoropropoxy)-propanoate." Chemosphere 149: 336-342. doi: https://doi.org/10.1016/j.chemosphere.2016.01.009.</t>
  </si>
  <si>
    <t>Hoke et al., 2016</t>
  </si>
  <si>
    <t>UNEP. 2012. "Technical Paper on the Identification and Assessment of Alternatives to the Use of Perfluorooctane Sulfonic Acid, Its Salts, Perfluorooctane Sulfonyl Fluoride and Their Related Chemicals in Open Applications." Appendix 1. Stockholm Convention on Persistent Organic Pollutants. http://chm.pops.int/Portals/0/download.aspx?d=UNEP-POPS-POPRC.8-INF-17-Rev.1-Appendix.1.English.xlsx.</t>
  </si>
  <si>
    <t>Hopkins et al., 2018</t>
  </si>
  <si>
    <t>UNEP, 2012</t>
  </si>
  <si>
    <t>Arp, Niederer and Goss, 2006</t>
  </si>
  <si>
    <t>Higgins and Luthy, 2006</t>
  </si>
  <si>
    <t>Johnson et al., 2007</t>
  </si>
  <si>
    <t>Milinovic et al., 2015</t>
  </si>
  <si>
    <t>Chen et al., 2009</t>
  </si>
  <si>
    <t>Ahrens et al., 2011</t>
  </si>
  <si>
    <t>Kwadijk, Korytár, and Koelmans, 2010</t>
  </si>
  <si>
    <t>Guelfo and Higgins, 2013</t>
  </si>
  <si>
    <t>Chen et al., 2015</t>
  </si>
  <si>
    <t>Ahrens et al., 2010</t>
  </si>
  <si>
    <t>Pereira et al., 2018</t>
  </si>
  <si>
    <t>Munoz et al., 2015</t>
  </si>
  <si>
    <t>Xiang et al., 2018</t>
  </si>
  <si>
    <t>Nguyen et al., 2016</t>
  </si>
  <si>
    <t>D'Agostino and Mabury, 2017</t>
  </si>
  <si>
    <t>Zhao et al., 2012</t>
  </si>
  <si>
    <t>Munoz, Budzinski, and Labadie, 2017</t>
  </si>
  <si>
    <t>Munoz et al., 2019</t>
  </si>
  <si>
    <t>Nguyen et al., 2012</t>
  </si>
  <si>
    <t>Chen et al., 2013</t>
  </si>
  <si>
    <t>Six soil samples reflecting a broad range of Foc; linear and Freundlich isotherms assessed; reversibility assessed; analytical technique: UPLC-MS/MS with two internal standards.</t>
  </si>
  <si>
    <t>Sorption to oil and oil-derived black carbon (BC) assessed using Freundlich isotherm.  Primary variables: PFOS concentration, pH, and Ca2+.  Effects of pH and Ca2+ on sorption to BC strongly dependent on PFOS concentration (i.e., non-linearity associated with electrostatic interactions).  Control value (Coil = 0) given in table.</t>
  </si>
  <si>
    <t>No correlation with pH and/or Ca2+ observed in this study at P &gt; 0.05 (but possibly due to variability in field conditions).  Only (linear) Kd values for PFOS and PFOA correlated with Foc (i.e., p &lt; 0.03 and p &lt; 0.05, respectively).  SD effects possibly obscuring trends for higher MW / longer chain PFAAs (e.g., PFNA to PFDcA). Sediment samples were composited over a 30 m radius, not collected concurrently with surface water samples.</t>
  </si>
  <si>
    <t>Paired soil and groundwater samples from boreholes. Maximum concentration of soil results from multiple strata at each location were paired with single water measurement at the water table.  A site-wide partition value was calculated for 324 sites. Individual Koc values not reported in the paper were obtained from the author.</t>
  </si>
  <si>
    <t xml:space="preserve">Modelled values using COSMOtherm and SPARC. Values given are for the anionic species, KA-oc.  </t>
  </si>
  <si>
    <t>Found that Koc varied with cationic concentration of the soil organic matter as well as the pH of the solution.</t>
  </si>
  <si>
    <t>-35</t>
  </si>
  <si>
    <t>Number (2)</t>
  </si>
  <si>
    <t>Secondary</t>
  </si>
  <si>
    <t>Primary</t>
  </si>
  <si>
    <t>Kaiser et al., 2004</t>
  </si>
  <si>
    <t>Krusic et al., 2005</t>
  </si>
  <si>
    <r>
      <t>C</t>
    </r>
    <r>
      <rPr>
        <vertAlign val="subscript"/>
        <sz val="11"/>
        <color theme="1"/>
        <rFont val="Calibri"/>
        <family val="2"/>
        <scheme val="minor"/>
      </rPr>
      <t>3</t>
    </r>
    <r>
      <rPr>
        <sz val="11"/>
        <color theme="1"/>
        <rFont val="Calibri"/>
        <family val="2"/>
        <scheme val="minor"/>
      </rPr>
      <t>F</t>
    </r>
    <r>
      <rPr>
        <vertAlign val="subscript"/>
        <sz val="11"/>
        <color theme="1"/>
        <rFont val="Calibri"/>
        <family val="2"/>
        <scheme val="minor"/>
      </rPr>
      <t>7</t>
    </r>
    <r>
      <rPr>
        <sz val="11"/>
        <color theme="1"/>
        <rFont val="Calibri"/>
        <family val="2"/>
        <scheme val="minor"/>
      </rPr>
      <t>COOH</t>
    </r>
  </si>
  <si>
    <r>
      <t>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9</t>
    </r>
    <r>
      <rPr>
        <sz val="11"/>
        <color theme="1"/>
        <rFont val="Calibri"/>
        <family val="2"/>
        <scheme val="minor"/>
      </rPr>
      <t>COOH</t>
    </r>
  </si>
  <si>
    <r>
      <t>C</t>
    </r>
    <r>
      <rPr>
        <vertAlign val="subscript"/>
        <sz val="11"/>
        <color theme="1"/>
        <rFont val="Calibri"/>
        <family val="2"/>
        <scheme val="minor"/>
      </rPr>
      <t>5</t>
    </r>
    <r>
      <rPr>
        <sz val="11"/>
        <color theme="1"/>
        <rFont val="Calibri"/>
        <family val="2"/>
        <scheme val="minor"/>
      </rPr>
      <t>F</t>
    </r>
    <r>
      <rPr>
        <vertAlign val="subscript"/>
        <sz val="11"/>
        <color theme="1"/>
        <rFont val="Calibri"/>
        <family val="2"/>
        <scheme val="minor"/>
      </rPr>
      <t>11</t>
    </r>
    <r>
      <rPr>
        <sz val="11"/>
        <color theme="1"/>
        <rFont val="Calibri"/>
        <family val="2"/>
        <scheme val="minor"/>
      </rPr>
      <t>COOH</t>
    </r>
  </si>
  <si>
    <r>
      <t>C</t>
    </r>
    <r>
      <rPr>
        <vertAlign val="subscript"/>
        <sz val="11"/>
        <color theme="1"/>
        <rFont val="Calibri"/>
        <family val="2"/>
        <scheme val="minor"/>
      </rPr>
      <t>6</t>
    </r>
    <r>
      <rPr>
        <sz val="11"/>
        <color theme="1"/>
        <rFont val="Calibri"/>
        <family val="2"/>
        <scheme val="minor"/>
      </rPr>
      <t>F</t>
    </r>
    <r>
      <rPr>
        <vertAlign val="subscript"/>
        <sz val="11"/>
        <color theme="1"/>
        <rFont val="Calibri"/>
        <family val="2"/>
        <scheme val="minor"/>
      </rPr>
      <t>13</t>
    </r>
    <r>
      <rPr>
        <sz val="11"/>
        <color theme="1"/>
        <rFont val="Calibri"/>
        <family val="2"/>
        <scheme val="minor"/>
      </rPr>
      <t>COOH</t>
    </r>
  </si>
  <si>
    <r>
      <t>C</t>
    </r>
    <r>
      <rPr>
        <vertAlign val="subscript"/>
        <sz val="11"/>
        <color theme="1"/>
        <rFont val="Calibri"/>
        <family val="2"/>
        <scheme val="minor"/>
      </rPr>
      <t>7</t>
    </r>
    <r>
      <rPr>
        <sz val="11"/>
        <color theme="1"/>
        <rFont val="Calibri"/>
        <family val="2"/>
        <scheme val="minor"/>
      </rPr>
      <t>F</t>
    </r>
    <r>
      <rPr>
        <vertAlign val="subscript"/>
        <sz val="11"/>
        <color theme="1"/>
        <rFont val="Calibri"/>
        <family val="2"/>
        <scheme val="minor"/>
      </rPr>
      <t>15</t>
    </r>
    <r>
      <rPr>
        <sz val="11"/>
        <color theme="1"/>
        <rFont val="Calibri"/>
        <family val="2"/>
        <scheme val="minor"/>
      </rPr>
      <t>COOH</t>
    </r>
  </si>
  <si>
    <r>
      <t>C</t>
    </r>
    <r>
      <rPr>
        <vertAlign val="subscript"/>
        <sz val="11"/>
        <color theme="1"/>
        <rFont val="Calibri"/>
        <family val="2"/>
        <scheme val="minor"/>
      </rPr>
      <t>8</t>
    </r>
    <r>
      <rPr>
        <sz val="11"/>
        <color theme="1"/>
        <rFont val="Calibri"/>
        <family val="2"/>
        <scheme val="minor"/>
      </rPr>
      <t>F</t>
    </r>
    <r>
      <rPr>
        <vertAlign val="subscript"/>
        <sz val="11"/>
        <color theme="1"/>
        <rFont val="Calibri"/>
        <family val="2"/>
        <scheme val="minor"/>
      </rPr>
      <t>17</t>
    </r>
    <r>
      <rPr>
        <sz val="11"/>
        <color theme="1"/>
        <rFont val="Calibri"/>
        <family val="2"/>
        <scheme val="minor"/>
      </rPr>
      <t>COOH</t>
    </r>
  </si>
  <si>
    <r>
      <t>C</t>
    </r>
    <r>
      <rPr>
        <vertAlign val="subscript"/>
        <sz val="11"/>
        <color theme="1"/>
        <rFont val="Calibri"/>
        <family val="2"/>
        <scheme val="minor"/>
      </rPr>
      <t>9</t>
    </r>
    <r>
      <rPr>
        <sz val="11"/>
        <color theme="1"/>
        <rFont val="Calibri"/>
        <family val="2"/>
        <scheme val="minor"/>
      </rPr>
      <t>F</t>
    </r>
    <r>
      <rPr>
        <vertAlign val="subscript"/>
        <sz val="11"/>
        <color theme="1"/>
        <rFont val="Calibri"/>
        <family val="2"/>
        <scheme val="minor"/>
      </rPr>
      <t>19</t>
    </r>
    <r>
      <rPr>
        <sz val="11"/>
        <color theme="1"/>
        <rFont val="Calibri"/>
        <family val="2"/>
        <scheme val="minor"/>
      </rPr>
      <t>COOH</t>
    </r>
  </si>
  <si>
    <r>
      <t>C</t>
    </r>
    <r>
      <rPr>
        <vertAlign val="subscript"/>
        <sz val="11"/>
        <color theme="1"/>
        <rFont val="Calibri"/>
        <family val="2"/>
        <scheme val="minor"/>
      </rPr>
      <t>10</t>
    </r>
    <r>
      <rPr>
        <sz val="11"/>
        <color theme="1"/>
        <rFont val="Calibri"/>
        <family val="2"/>
        <scheme val="minor"/>
      </rPr>
      <t>F</t>
    </r>
    <r>
      <rPr>
        <vertAlign val="subscript"/>
        <sz val="11"/>
        <color theme="1"/>
        <rFont val="Calibri"/>
        <family val="2"/>
        <scheme val="minor"/>
      </rPr>
      <t>21</t>
    </r>
    <r>
      <rPr>
        <sz val="11"/>
        <color theme="1"/>
        <rFont val="Calibri"/>
        <family val="2"/>
        <scheme val="minor"/>
      </rPr>
      <t>COOH</t>
    </r>
  </si>
  <si>
    <r>
      <t>C</t>
    </r>
    <r>
      <rPr>
        <vertAlign val="subscript"/>
        <sz val="11"/>
        <color theme="1"/>
        <rFont val="Calibri"/>
        <family val="2"/>
        <scheme val="minor"/>
      </rPr>
      <t>11</t>
    </r>
    <r>
      <rPr>
        <sz val="11"/>
        <color theme="1"/>
        <rFont val="Calibri"/>
        <family val="2"/>
        <scheme val="minor"/>
      </rPr>
      <t>F</t>
    </r>
    <r>
      <rPr>
        <vertAlign val="subscript"/>
        <sz val="11"/>
        <color theme="1"/>
        <rFont val="Calibri"/>
        <family val="2"/>
        <scheme val="minor"/>
      </rPr>
      <t>23</t>
    </r>
    <r>
      <rPr>
        <sz val="11"/>
        <color theme="1"/>
        <rFont val="Calibri"/>
        <family val="2"/>
        <scheme val="minor"/>
      </rPr>
      <t>COOH</t>
    </r>
  </si>
  <si>
    <r>
      <t>C</t>
    </r>
    <r>
      <rPr>
        <vertAlign val="subscript"/>
        <sz val="11"/>
        <color theme="1"/>
        <rFont val="Calibri"/>
        <family val="2"/>
        <scheme val="minor"/>
      </rPr>
      <t>12</t>
    </r>
    <r>
      <rPr>
        <sz val="11"/>
        <color theme="1"/>
        <rFont val="Calibri"/>
        <family val="2"/>
        <scheme val="minor"/>
      </rPr>
      <t>F</t>
    </r>
    <r>
      <rPr>
        <vertAlign val="subscript"/>
        <sz val="11"/>
        <color theme="1"/>
        <rFont val="Calibri"/>
        <family val="2"/>
        <scheme val="minor"/>
      </rPr>
      <t>25</t>
    </r>
    <r>
      <rPr>
        <sz val="11"/>
        <color theme="1"/>
        <rFont val="Calibri"/>
        <family val="2"/>
        <scheme val="minor"/>
      </rPr>
      <t>COOH</t>
    </r>
  </si>
  <si>
    <r>
      <t>C</t>
    </r>
    <r>
      <rPr>
        <vertAlign val="subscript"/>
        <sz val="11"/>
        <color theme="1"/>
        <rFont val="Calibri"/>
        <family val="2"/>
        <scheme val="minor"/>
      </rPr>
      <t>13</t>
    </r>
    <r>
      <rPr>
        <sz val="11"/>
        <color theme="1"/>
        <rFont val="Calibri"/>
        <family val="2"/>
        <scheme val="minor"/>
      </rPr>
      <t>F</t>
    </r>
    <r>
      <rPr>
        <vertAlign val="subscript"/>
        <sz val="11"/>
        <color theme="1"/>
        <rFont val="Calibri"/>
        <family val="2"/>
        <scheme val="minor"/>
      </rPr>
      <t>27</t>
    </r>
    <r>
      <rPr>
        <sz val="11"/>
        <color theme="1"/>
        <rFont val="Calibri"/>
        <family val="2"/>
        <scheme val="minor"/>
      </rPr>
      <t>COOH</t>
    </r>
  </si>
  <si>
    <r>
      <t>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9</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</si>
  <si>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5</t>
    </r>
    <r>
      <rPr>
        <sz val="11"/>
        <color theme="1"/>
        <rFont val="Calibri"/>
        <family val="2"/>
        <scheme val="minor"/>
      </rPr>
      <t>F</t>
    </r>
    <r>
      <rPr>
        <vertAlign val="subscript"/>
        <sz val="11"/>
        <color theme="1"/>
        <rFont val="Calibri"/>
        <family val="2"/>
        <scheme val="minor"/>
      </rPr>
      <t>11</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</si>
  <si>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6</t>
    </r>
    <r>
      <rPr>
        <sz val="11"/>
        <color theme="1"/>
        <rFont val="Calibri"/>
        <family val="2"/>
        <scheme val="minor"/>
      </rPr>
      <t>F</t>
    </r>
    <r>
      <rPr>
        <vertAlign val="subscript"/>
        <sz val="11"/>
        <color theme="1"/>
        <rFont val="Calibri"/>
        <family val="2"/>
        <scheme val="minor"/>
      </rPr>
      <t>13</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</si>
  <si>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7</t>
    </r>
    <r>
      <rPr>
        <sz val="11"/>
        <color theme="1"/>
        <rFont val="Calibri"/>
        <family val="2"/>
        <scheme val="minor"/>
      </rPr>
      <t>F</t>
    </r>
    <r>
      <rPr>
        <vertAlign val="subscript"/>
        <sz val="11"/>
        <color theme="1"/>
        <rFont val="Calibri"/>
        <family val="2"/>
        <scheme val="minor"/>
      </rPr>
      <t>15</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</si>
  <si>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8</t>
    </r>
    <r>
      <rPr>
        <sz val="11"/>
        <color theme="1"/>
        <rFont val="Calibri"/>
        <family val="2"/>
        <scheme val="minor"/>
      </rPr>
      <t>F</t>
    </r>
    <r>
      <rPr>
        <vertAlign val="subscript"/>
        <sz val="11"/>
        <color theme="1"/>
        <rFont val="Calibri"/>
        <family val="2"/>
        <scheme val="minor"/>
      </rPr>
      <t>17</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</si>
  <si>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9</t>
    </r>
    <r>
      <rPr>
        <sz val="11"/>
        <color theme="1"/>
        <rFont val="Calibri"/>
        <family val="2"/>
        <scheme val="minor"/>
      </rPr>
      <t>F</t>
    </r>
    <r>
      <rPr>
        <vertAlign val="subscript"/>
        <sz val="11"/>
        <color theme="1"/>
        <rFont val="Calibri"/>
        <family val="2"/>
        <scheme val="minor"/>
      </rPr>
      <t>19</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</si>
  <si>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10</t>
    </r>
    <r>
      <rPr>
        <sz val="11"/>
        <color theme="1"/>
        <rFont val="Calibri"/>
        <family val="2"/>
        <scheme val="minor"/>
      </rPr>
      <t>F</t>
    </r>
    <r>
      <rPr>
        <vertAlign val="subscript"/>
        <sz val="11"/>
        <color theme="1"/>
        <rFont val="Calibri"/>
        <family val="2"/>
        <scheme val="minor"/>
      </rPr>
      <t>21</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</si>
  <si>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5</t>
    </r>
    <r>
      <rPr>
        <sz val="11"/>
        <color theme="1"/>
        <rFont val="Calibri"/>
        <family val="2"/>
        <scheme val="minor"/>
      </rPr>
      <t>F</t>
    </r>
    <r>
      <rPr>
        <vertAlign val="subscript"/>
        <sz val="11"/>
        <color theme="1"/>
        <rFont val="Calibri"/>
        <family val="2"/>
        <scheme val="minor"/>
      </rPr>
      <t>11</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COOH</t>
    </r>
  </si>
  <si>
    <r>
      <t>C</t>
    </r>
    <r>
      <rPr>
        <vertAlign val="subscript"/>
        <sz val="11"/>
        <color theme="1"/>
        <rFont val="Calibri"/>
        <family val="2"/>
        <scheme val="minor"/>
      </rPr>
      <t>6</t>
    </r>
    <r>
      <rPr>
        <sz val="11"/>
        <color theme="1"/>
        <rFont val="Calibri"/>
        <family val="2"/>
        <scheme val="minor"/>
      </rPr>
      <t>F</t>
    </r>
    <r>
      <rPr>
        <vertAlign val="subscript"/>
        <sz val="11"/>
        <color theme="1"/>
        <rFont val="Calibri"/>
        <family val="2"/>
        <scheme val="minor"/>
      </rPr>
      <t>13</t>
    </r>
    <r>
      <rPr>
        <sz val="11"/>
        <color theme="1"/>
        <rFont val="Calibri"/>
        <family val="2"/>
        <scheme val="minor"/>
      </rPr>
      <t>CH</t>
    </r>
    <r>
      <rPr>
        <vertAlign val="subscript"/>
        <sz val="11"/>
        <color theme="1"/>
        <rFont val="Calibri"/>
        <family val="2"/>
        <scheme val="minor"/>
      </rPr>
      <t>2</t>
    </r>
    <r>
      <rPr>
        <sz val="11"/>
        <color theme="1"/>
        <rFont val="Calibri"/>
        <family val="2"/>
        <scheme val="minor"/>
      </rPr>
      <t>COOH</t>
    </r>
  </si>
  <si>
    <r>
      <t>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9</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</si>
  <si>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6</t>
    </r>
    <r>
      <rPr>
        <sz val="11"/>
        <color theme="1"/>
        <rFont val="Calibri"/>
        <family val="2"/>
        <scheme val="minor"/>
      </rPr>
      <t>F</t>
    </r>
    <r>
      <rPr>
        <vertAlign val="subscript"/>
        <sz val="11"/>
        <color theme="1"/>
        <rFont val="Calibri"/>
        <family val="2"/>
        <scheme val="minor"/>
      </rPr>
      <t>13</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</si>
  <si>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8</t>
    </r>
    <r>
      <rPr>
        <sz val="11"/>
        <color theme="1"/>
        <rFont val="Calibri"/>
        <family val="2"/>
        <scheme val="minor"/>
      </rPr>
      <t>F</t>
    </r>
    <r>
      <rPr>
        <vertAlign val="subscript"/>
        <sz val="11"/>
        <color theme="1"/>
        <rFont val="Calibri"/>
        <family val="2"/>
        <scheme val="minor"/>
      </rPr>
      <t>17</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3</t>
    </r>
    <r>
      <rPr>
        <sz val="11"/>
        <color theme="1"/>
        <rFont val="Calibri"/>
        <family val="2"/>
        <scheme val="minor"/>
      </rPr>
      <t>H</t>
    </r>
  </si>
  <si>
    <r>
      <t>C</t>
    </r>
    <r>
      <rPr>
        <vertAlign val="subscript"/>
        <sz val="11"/>
        <color theme="1"/>
        <rFont val="Calibri"/>
        <family val="2"/>
        <scheme val="minor"/>
      </rPr>
      <t>4</t>
    </r>
    <r>
      <rPr>
        <sz val="11"/>
        <color theme="1"/>
        <rFont val="Calibri"/>
        <family val="2"/>
        <scheme val="minor"/>
      </rPr>
      <t>F</t>
    </r>
    <r>
      <rPr>
        <vertAlign val="subscript"/>
        <sz val="11"/>
        <color theme="1"/>
        <rFont val="Calibri"/>
        <family val="2"/>
        <scheme val="minor"/>
      </rPr>
      <t>9</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OH</t>
    </r>
  </si>
  <si>
    <r>
      <t>C</t>
    </r>
    <r>
      <rPr>
        <vertAlign val="subscript"/>
        <sz val="11"/>
        <color theme="1"/>
        <rFont val="Calibri"/>
        <family val="2"/>
        <scheme val="minor"/>
      </rPr>
      <t>6</t>
    </r>
    <r>
      <rPr>
        <sz val="11"/>
        <color theme="1"/>
        <rFont val="Calibri"/>
        <family val="2"/>
        <scheme val="minor"/>
      </rPr>
      <t>F</t>
    </r>
    <r>
      <rPr>
        <vertAlign val="subscript"/>
        <sz val="11"/>
        <color theme="1"/>
        <rFont val="Calibri"/>
        <family val="2"/>
        <scheme val="minor"/>
      </rPr>
      <t>13</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OH</t>
    </r>
  </si>
  <si>
    <r>
      <t>C</t>
    </r>
    <r>
      <rPr>
        <vertAlign val="subscript"/>
        <sz val="11"/>
        <color theme="1"/>
        <rFont val="Calibri"/>
        <family val="2"/>
        <scheme val="minor"/>
      </rPr>
      <t>8</t>
    </r>
    <r>
      <rPr>
        <sz val="11"/>
        <color theme="1"/>
        <rFont val="Calibri"/>
        <family val="2"/>
        <scheme val="minor"/>
      </rPr>
      <t>F</t>
    </r>
    <r>
      <rPr>
        <vertAlign val="subscript"/>
        <sz val="11"/>
        <color theme="1"/>
        <rFont val="Calibri"/>
        <family val="2"/>
        <scheme val="minor"/>
      </rPr>
      <t>17</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OH</t>
    </r>
  </si>
  <si>
    <r>
      <t>C</t>
    </r>
    <r>
      <rPr>
        <vertAlign val="subscript"/>
        <sz val="11"/>
        <color theme="1"/>
        <rFont val="Calibri"/>
        <family val="2"/>
        <scheme val="minor"/>
      </rPr>
      <t>10</t>
    </r>
    <r>
      <rPr>
        <sz val="11"/>
        <color theme="1"/>
        <rFont val="Calibri"/>
        <family val="2"/>
        <scheme val="minor"/>
      </rPr>
      <t>F</t>
    </r>
    <r>
      <rPr>
        <vertAlign val="subscript"/>
        <sz val="11"/>
        <color theme="1"/>
        <rFont val="Calibri"/>
        <family val="2"/>
        <scheme val="minor"/>
      </rPr>
      <t>21</t>
    </r>
    <r>
      <rPr>
        <sz val="11"/>
        <color theme="1"/>
        <rFont val="Calibri"/>
        <family val="2"/>
        <scheme val="minor"/>
      </rPr>
      <t>(CH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OH</t>
    </r>
  </si>
  <si>
    <t>pH</t>
  </si>
  <si>
    <t>dimensionless</t>
  </si>
  <si>
    <t>Kwan, Wai Chi. "Physical property determination of perfluorinated surfactants." PhD diss., National Library of Canada= Bibliothèque nationale du Canada, 2001.</t>
  </si>
  <si>
    <t>Type</t>
  </si>
  <si>
    <t>LE</t>
  </si>
  <si>
    <t>FM</t>
  </si>
  <si>
    <t>FE</t>
  </si>
  <si>
    <t>M</t>
  </si>
  <si>
    <t>Applicable Matrices</t>
  </si>
  <si>
    <t>Testing Conditions</t>
  </si>
  <si>
    <t>NA - Model</t>
  </si>
  <si>
    <t>PFAS Mixture in Solution</t>
  </si>
  <si>
    <t>PFAS Mixture in Natural waters</t>
  </si>
  <si>
    <t>PFAS Single Chemical in Solution</t>
  </si>
  <si>
    <t>Xie et al., 2013</t>
  </si>
  <si>
    <t>Rayne and Forest, 2009</t>
  </si>
  <si>
    <t>Goss et al., 2006</t>
  </si>
  <si>
    <t>Kim et al., 2015</t>
  </si>
  <si>
    <t>Kutsuna and Hori, 2008</t>
  </si>
  <si>
    <t>Kwan, 2001</t>
  </si>
  <si>
    <t>Li et al., 2007</t>
  </si>
  <si>
    <t>Mussabek, Ahrens, Persson, and Berndtsson, 2019</t>
  </si>
  <si>
    <t>Anderson, Adamson, and Stroo, 2019</t>
  </si>
  <si>
    <r>
      <t xml:space="preserve">Anderson, R. Hunter, Dave T. Adamson, and Hans F. Stroo. 2019. “Partitioning of poly- and perfluoroalkyl substances from soil to groundwater within aqueous film-forming foam source zones.” </t>
    </r>
    <r>
      <rPr>
        <i/>
        <sz val="11"/>
        <rFont val="Calibri"/>
        <family val="2"/>
        <scheme val="minor"/>
      </rPr>
      <t>Journal of Contaminant Hydrology</t>
    </r>
    <r>
      <rPr>
        <sz val="11"/>
        <rFont val="Calibri"/>
        <family val="2"/>
        <scheme val="minor"/>
      </rPr>
      <t xml:space="preserve"> 220:59-65. doi: https://doi.org/10.1016/j.jconhyd.2018.11.011.</t>
    </r>
  </si>
  <si>
    <t>Primary variables: inorganic salt concentration and humic acid concentration. Cited by Millinovic et al. Koc not explcitly reported but was calculated based on reported foc and Kd values.</t>
  </si>
  <si>
    <r>
      <t xml:space="preserve">Chen, Xinwei, Lingyan Zhu, Xiaoyu Pan, Shuhong Fang, Yifeng Zhang, and Liping Yang. 2015. "Isomeric specific partitioning behaviors of perfluoroalkyl substances in water dissolved phase, suspended particulate matters and sediments in Liao River Basin and Taihu Lake, China." </t>
    </r>
    <r>
      <rPr>
        <i/>
        <sz val="11"/>
        <rFont val="Calibri"/>
        <family val="2"/>
        <scheme val="minor"/>
      </rPr>
      <t>Water Research</t>
    </r>
    <r>
      <rPr>
        <sz val="11"/>
        <rFont val="Calibri"/>
        <family val="2"/>
        <scheme val="minor"/>
      </rPr>
      <t xml:space="preserve"> 80: 235-244. doi: http://dx.doi.org/10.1016/j.watres.2015.04.032.</t>
    </r>
  </si>
  <si>
    <r>
      <t xml:space="preserve">Gomis, M. I., Z. Wang, M. Scheringer, and I. T. Cousins. 2015. "A Modeling Assessment of the Physicochemical Properties and Environmental Fate of Emerging and Novel Per- and Polyfluoroalkyl Substances." </t>
    </r>
    <r>
      <rPr>
        <i/>
        <sz val="11"/>
        <rFont val="Calibri"/>
        <family val="2"/>
        <scheme val="minor"/>
      </rPr>
      <t>Science of The Total Environment</t>
    </r>
    <r>
      <rPr>
        <sz val="11"/>
        <rFont val="Calibri"/>
        <family val="2"/>
        <scheme val="minor"/>
      </rPr>
      <t xml:space="preserve"> 505: 981-991. doi: https://doi.org/10.1016/j.scitotenv.2014.10.062.</t>
    </r>
  </si>
  <si>
    <t>Labadie and Chevreuil, 2011</t>
  </si>
  <si>
    <t>Rayne, Forest, and Friesen, 2009</t>
  </si>
  <si>
    <r>
      <t xml:space="preserve">Xiang, Lei, Tao Xiao, Peng-Fei Yu, Hai-Ming Zhao, Ce-Hui Mo, Yan-Wen Li, Hui Li, Quan-Ying Cai, Dong-Mei Zhou, and Ming-Hung Won. 2018. Mechanism and Implication of the Sorption of Perfluorooctanoic Acid by Varying Soil Size Fractions. </t>
    </r>
    <r>
      <rPr>
        <i/>
        <sz val="11"/>
        <rFont val="Calibri"/>
        <family val="2"/>
        <scheme val="minor"/>
      </rPr>
      <t>Agricultural and Food Chemistry</t>
    </r>
    <r>
      <rPr>
        <sz val="11"/>
        <rFont val="Calibri"/>
        <family val="2"/>
        <scheme val="minor"/>
      </rPr>
      <t xml:space="preserve"> 66: 11569-11579. doi: http://dx.doi.org/10.1021/acs.jafc.8b03492.</t>
    </r>
  </si>
  <si>
    <t>Shinoda, Kozo, Masakatsu Hato, and Takao Hayashi. 1972. "The Physicochemical Properties of Aqueous Solutions of Fluorinated Surfactants." The Journal of Physical Chemistry 76 (6): 909-914. doi: http://dx.doi.org/10.1021/j100650a021.</t>
  </si>
  <si>
    <t>Shoeib, Mahiba, Tom Harner, Michael Ikonomou, and Kurunthachalam Kannan. 2004. "Indoor and Outdoor Air Concentrations and Phase Partitioning of Perfluoroalkyl Sulfonamides and Polybrominated Diphenyl Ethers."  Environmental Science &amp; Technology 38 (5):1313-1320. doi: http://dx.doi.org/10.1021/es0305555..</t>
  </si>
  <si>
    <t>Steinle-Darling, Eva, and Martin Reinhard. 2008. "Nanofiltration for Trace Organic Contaminant Removal: Structure, Solution, and Membrane Fouling Effects on the Rejection of Perfluorochemicals."  Environmental Science &amp; Technology 42 (14): 5292-5297. doi: http://dx.doi.org/10.1021/es703207s.</t>
  </si>
  <si>
    <t>Stock, Naomi L., David A. Ellis, Lisa Deleebeeck, Derek C. G. Muir, and Scott A. Mabury. 2004. "Vapor Pressures of the Fluorinated Telomer Alcohols - Limitations of Estimation Methods." Environmental Science &amp; Technology 38 (6): 1693-1699. doi: http://dx.doi.org/10.1021/es034773+.</t>
  </si>
  <si>
    <t>Wang, Zhanyun, Matthew MacLeod, Ian Cousins, Martin Scheringer, and Konrad Hungerbuhler. 2011. "Using COSMOtherm to Predict Physicochemical Properties of Poly- and Perfluorinated Alkyl Substances (PFAS)." Environmental Chemistry 8 (4): 389-398. doi: http://dx.doi.org/10.1071/EN10143.</t>
  </si>
  <si>
    <t>Xiao, Feng. 2017. "Emerging Poly- and Perfluoroalkyl Substances in the Aquatic Environment: A Review of Current Literature." Water Research 124: 482-495. doi: http://dx.doi.org/10.1016/j.watres.2017.07.024.</t>
  </si>
  <si>
    <t>Xie, Zhiyong, Zhen Zhao, Axel Möller, Hendrik Wolschke, Lutz Ahrens, Renate Sturm, and Ralf Ebinghaus. 2013 “Neutral poly- and perfluoroalkyl substances in air and seawater of the North Sea.” Environ Sci Pollut Res Int 20 (11):7988-8000. doi: http://dx.doi.org/10.1007/s11356-013-1757-z.</t>
  </si>
  <si>
    <t>Yu, Qiang, Ruiqi Zhang, Shubo Deng, Jun Huang, and Gang Yu. 2009. "Sorption of Perfluorooctane Sulfonate and Perfluorooctanoate on Activated Carbons and Resin: Kinetic and Isotherm Study."  Water Research 43 (4): 1150-1158. doi: http://dx.doi.org/10.1016/j.watres.2008.12.001.</t>
  </si>
  <si>
    <t>Zhang et al., 2012</t>
  </si>
  <si>
    <t>Vierke, Lena, Urs Berger, and Ian T. Cousins. 2013. "Estimation of the Acid Dissociation Constant of Perfluoroalkyl Carboxylic Acids through an Experimental Investigation of their Water-to-Air Transport."  Environmental Science &amp; Technology 47 (19): 11032-11039.doi: http://dx.doi.org/10.1021/es402691z.</t>
  </si>
  <si>
    <r>
      <t xml:space="preserve">Munoz, Gabriel, Jean-Luc Giraudel, Fabrizio Botta, François Lestremau, Marie-Hélène Dévier, Hélène Budzinski, and Pierre Labadie. 2015. "Spatial distribution and partitioning behavior of selected poly- and perfluoroalkyl substances in freshwater ecosystems: A French nationwide survey." </t>
    </r>
    <r>
      <rPr>
        <i/>
        <sz val="11"/>
        <rFont val="Calibri"/>
        <family val="2"/>
        <scheme val="minor"/>
      </rPr>
      <t>Science of the Total Environment</t>
    </r>
    <r>
      <rPr>
        <sz val="11"/>
        <rFont val="Calibri"/>
        <family val="2"/>
        <scheme val="minor"/>
      </rPr>
      <t xml:space="preserve"> 517: 48-56. doi: http://dx.doi.org/10.1016/j.scitotenv.2015.02.043.</t>
    </r>
  </si>
  <si>
    <r>
      <t xml:space="preserve">Munoz, Gabriel, Hélène Budzinski, and Pierre Labadie. 2017. "Influence of Environmental Factors on the Fate of Legacy and Emerging Per- and Polyfluoroalkyl Substances along the Salinity/Turbidity Gradient of a Macrotidal Estuary." </t>
    </r>
    <r>
      <rPr>
        <i/>
        <sz val="11"/>
        <rFont val="Calibri"/>
        <family val="2"/>
        <scheme val="minor"/>
      </rPr>
      <t>Environmental Science &amp; Technology</t>
    </r>
    <r>
      <rPr>
        <sz val="11"/>
        <rFont val="Calibri"/>
        <family val="2"/>
        <scheme val="minor"/>
      </rPr>
      <t xml:space="preserve"> 51: 12347-12357. doi: http://dx.doi.org/10.1021/acs.est.7b03626.</t>
    </r>
  </si>
  <si>
    <r>
      <t xml:space="preserve">Mussabek, Dauren, Lutz Ahrens, Kenneth M. Persson, and Ronny Berndtsson. 2019. "Temporal trends and sediment-water partitioning of per- and polyfluoroalkyl substances (PFAS) in lake sediment." </t>
    </r>
    <r>
      <rPr>
        <i/>
        <sz val="11"/>
        <rFont val="Calibri"/>
        <family val="2"/>
        <scheme val="minor"/>
      </rPr>
      <t>Chemosphere</t>
    </r>
    <r>
      <rPr>
        <sz val="11"/>
        <rFont val="Calibri"/>
        <family val="2"/>
        <scheme val="minor"/>
      </rPr>
      <t xml:space="preserve"> 227: 624-629. doi: http://dx.doi.org/10.1016/j.chemosphere.2019.04.074.</t>
    </r>
  </si>
  <si>
    <r>
      <t xml:space="preserve">Nguyen, Viet Tung, Karina Yew-Hoong Gin, Martin Reinhard
and Changhui Liu. 2012. "Occurrence, fate, and fluxes of perfluorochemicals (PFCs) in an urban catchment: Marina Reservior, Singapore." </t>
    </r>
    <r>
      <rPr>
        <i/>
        <sz val="11"/>
        <rFont val="Calibri"/>
        <family val="2"/>
        <scheme val="minor"/>
      </rPr>
      <t>Water Science &amp; Technology</t>
    </r>
    <r>
      <rPr>
        <sz val="11"/>
        <rFont val="Calibri"/>
        <family val="2"/>
        <scheme val="minor"/>
      </rPr>
      <t xml:space="preserve"> 66: 2439-2446. doi: http://dx.doi.org/10.2166/wst.2012.475.</t>
    </r>
  </si>
  <si>
    <r>
      <t xml:space="preserve">Nguyen, Tung V., Martin Reinhard, Huiting Chen, and Karina Y.-H. Gin. 2016. "Fate and transport of perfluoro- and polyfluoroalkyl substances including perfluorooctane sulfonamides in a managed urban water body." </t>
    </r>
    <r>
      <rPr>
        <i/>
        <sz val="11"/>
        <rFont val="Calibri"/>
        <family val="2"/>
        <scheme val="minor"/>
      </rPr>
      <t>Environ Sci Pollut Res</t>
    </r>
    <r>
      <rPr>
        <sz val="11"/>
        <rFont val="Calibri"/>
        <family val="2"/>
        <scheme val="minor"/>
      </rPr>
      <t>: 23: 10382–10392. doi: http://dx.doi.org/10.1007/s11356-016-6788-9.</t>
    </r>
  </si>
  <si>
    <r>
      <t xml:space="preserve">Pereira, Hugo Campos, Malin Ullberg, Dan Berggren Kleja,
Jon Petter Gustafsson, and Lutz Ahrens. 2018. "Sorption of perfluoroalkyl substances (PFASs) to an organic soil horizon - Effect of cation composition and pH." </t>
    </r>
    <r>
      <rPr>
        <i/>
        <sz val="11"/>
        <rFont val="Calibri"/>
        <family val="2"/>
        <scheme val="minor"/>
      </rPr>
      <t>Chemosphere</t>
    </r>
    <r>
      <rPr>
        <sz val="11"/>
        <rFont val="Calibri"/>
        <family val="2"/>
        <scheme val="minor"/>
      </rPr>
      <t xml:space="preserve"> 207: 183-191. doi: http://dx.doi.org/10.1016/j.chemosphere.2018.05.012.</t>
    </r>
  </si>
  <si>
    <t>PubChem web page. National Center for Biotechnology Information. National Library of Medicine, National Institutes of Health, Department of Health and Human Services, Bethesda, MD. https://pubchem.ncbi.nlm.nih.gov/.</t>
  </si>
  <si>
    <r>
      <t>Rayne, Sierra, and Kaya Forest. 2009. "Perfluoroalkyl sulfonic and carboxylic acids: a critical review of physicochemical properties, levels and patterns in waters and wastewaters, and treatment methods." </t>
    </r>
    <r>
      <rPr>
        <i/>
        <sz val="11"/>
        <color rgb="FF222222"/>
        <rFont val="Calibri"/>
        <family val="2"/>
        <scheme val="minor"/>
      </rPr>
      <t>Journal of Environmental Science and Health Part A</t>
    </r>
    <r>
      <rPr>
        <sz val="11"/>
        <color rgb="FF222222"/>
        <rFont val="Calibri"/>
        <family val="2"/>
        <scheme val="minor"/>
      </rPr>
      <t> 44(12): 1145-1199. doi: http://dx.doi.org/10.1080/10934520903139811.</t>
    </r>
  </si>
  <si>
    <r>
      <t>Rayne, Sierra, Kaya Forest, and Ken J. Friesen. 2009. "Estimated congener specific gas-phase atmospheric behavior and fractionation of perfluoroalkyl compounds: Rates of reaction with atmospheric oxidants, air-water partitioning, and wet/dry deposition lifetimes." </t>
    </r>
    <r>
      <rPr>
        <i/>
        <sz val="11"/>
        <color rgb="FF222222"/>
        <rFont val="Calibri"/>
        <family val="2"/>
        <scheme val="minor"/>
      </rPr>
      <t>Journal of Environmental Science and Health Part A</t>
    </r>
    <r>
      <rPr>
        <sz val="11"/>
        <color rgb="FF222222"/>
        <rFont val="Calibri"/>
        <family val="2"/>
        <scheme val="minor"/>
      </rPr>
      <t> 44(10): 936-954. 10. doi: http://dx.doi.org/10.1080/10934520902996815.</t>
    </r>
  </si>
  <si>
    <r>
      <t xml:space="preserve">Zhao, Lixia, Lingyan Zhu, Liping Yang, Zhengtao Liu, and Yahui Zhang. 2012. "Distribution and desorption of perfluorinated compounds in fractionated sediments." </t>
    </r>
    <r>
      <rPr>
        <i/>
        <sz val="11"/>
        <rFont val="Calibri"/>
        <family val="2"/>
        <scheme val="minor"/>
      </rPr>
      <t>Chemosphere</t>
    </r>
    <r>
      <rPr>
        <sz val="11"/>
        <rFont val="Calibri"/>
        <family val="2"/>
        <scheme val="minor"/>
      </rPr>
      <t xml:space="preserve"> 88: 1390-1397. doi: http://dx.doi.org/10.1016/j.chemosphere.2012.05.062.</t>
    </r>
  </si>
  <si>
    <r>
      <t xml:space="preserve">Munoz, Gabriel, Hélène Budzinski, Marc Babut, Jérémy Lobry, Jonathan Selleslagh, Nathalie Tapiea, and Pierre Labadie. 2019. "Temporal variations of perfluoroalkyl substances partitioning between surface water, suspended sediment, and biota in a macrotidal estuary." </t>
    </r>
    <r>
      <rPr>
        <i/>
        <sz val="11"/>
        <rFont val="Calibri"/>
        <family val="2"/>
        <scheme val="minor"/>
      </rPr>
      <t>Chemosphere</t>
    </r>
    <r>
      <rPr>
        <sz val="11"/>
        <rFont val="Calibri"/>
        <family val="2"/>
        <scheme val="minor"/>
      </rPr>
      <t xml:space="preserve"> 233: 319-326. doi: doi: http://dx.doi.org/10.1016/j.chemosphere.2019.05.281.</t>
    </r>
  </si>
  <si>
    <r>
      <t xml:space="preserve">Moroi, Yoshikiyo, Hiroaki Yano, Osamu Shibata, and Tadashi Yonemitsu. 2001. "Determination of Acidity Constants of Perfluoroalkanoic Acids." </t>
    </r>
    <r>
      <rPr>
        <i/>
        <sz val="11"/>
        <rFont val="Calibri"/>
        <family val="2"/>
        <scheme val="minor"/>
      </rPr>
      <t>Bulletin of the Chemical Society of Japan</t>
    </r>
    <r>
      <rPr>
        <sz val="11"/>
        <rFont val="Calibri"/>
        <family val="2"/>
        <scheme val="minor"/>
      </rPr>
      <t xml:space="preserve"> 74 (4): 667-672. doi: http://dx.doi.org/10.1246/bcsj.74.667.</t>
    </r>
  </si>
  <si>
    <r>
      <t xml:space="preserve">Liu, J., and L. S. Lee. 2007. "Effect of Fluorotelomer Alcohol Chain Length on Aqueous Solubility and Sorption by Soils."  </t>
    </r>
    <r>
      <rPr>
        <i/>
        <sz val="11"/>
        <rFont val="Calibri"/>
        <family val="2"/>
        <scheme val="minor"/>
      </rPr>
      <t>Environmental Science &amp; Technology</t>
    </r>
    <r>
      <rPr>
        <sz val="11"/>
        <rFont val="Calibri"/>
        <family val="2"/>
        <scheme val="minor"/>
      </rPr>
      <t xml:space="preserve"> 41 (15): 5357-5362. doi: http://dx.doi.org/10.1021/es070228n.</t>
    </r>
  </si>
  <si>
    <r>
      <t xml:space="preserve">Liu, Jinxia, and Linda S. Lee. 2005. "Solubility and Sorption by Soils of 8:2 Fluorotelomer Alcohol in Water and Cosolvent Systems."  </t>
    </r>
    <r>
      <rPr>
        <i/>
        <sz val="11"/>
        <rFont val="Calibri"/>
        <family val="2"/>
        <scheme val="minor"/>
      </rPr>
      <t>Environmental Science &amp; Technology</t>
    </r>
    <r>
      <rPr>
        <sz val="11"/>
        <rFont val="Calibri"/>
        <family val="2"/>
        <scheme val="minor"/>
      </rPr>
      <t xml:space="preserve"> 39 (19): 7535-7540. doi: http://dx.doi.org/10.1021/es051125c.</t>
    </r>
  </si>
  <si>
    <r>
      <t xml:space="preserve">Milinovic, J., S. Lacorte, M. Vidal, and A. Rigol. 2015. “Sorption behaviour of perfluoroalkyl substances in soils.” </t>
    </r>
    <r>
      <rPr>
        <i/>
        <sz val="11"/>
        <rFont val="Calibri"/>
        <family val="2"/>
        <scheme val="minor"/>
      </rPr>
      <t>Science of The Total Environment</t>
    </r>
    <r>
      <rPr>
        <sz val="11"/>
        <rFont val="Calibri"/>
        <family val="2"/>
        <scheme val="minor"/>
      </rPr>
      <t xml:space="preserve"> 511:63-71. doi: doi: http://dx.doi.org/10.1016/j.scitotenv.2014.12.017.</t>
    </r>
  </si>
  <si>
    <r>
      <t xml:space="preserve">Lei, Ying Duan, Frank Wania, Dan Mathers, and Scott A. Mabury. 2004. "Determination of Vapor Pressures, Octanol-Air, and Water-Air Partition Coefficients for Polyfluorinated Sulfonamide, Sulfonamidoethanols, and Telomer Alcohols." </t>
    </r>
    <r>
      <rPr>
        <i/>
        <sz val="11"/>
        <rFont val="Calibri"/>
        <family val="2"/>
        <scheme val="minor"/>
      </rPr>
      <t>Journal of Chemical &amp; Engineering Data</t>
    </r>
    <r>
      <rPr>
        <sz val="11"/>
        <rFont val="Calibri"/>
        <family val="2"/>
        <scheme val="minor"/>
      </rPr>
      <t xml:space="preserve"> 49 (4): 1013-1022. doi: doi: http://dx.doi.org/10.1021/je049949h.</t>
    </r>
  </si>
  <si>
    <r>
      <t xml:space="preserve">Labadie, Pierre, and Marc Chevreuil. 2011. "Partitioning behaviour of perfluorinated alkyl contaminants between water, sediment and fish in the Orge River (nearby Paris, France)." </t>
    </r>
    <r>
      <rPr>
        <i/>
        <sz val="11"/>
        <rFont val="Calibri"/>
        <family val="2"/>
        <scheme val="minor"/>
      </rPr>
      <t>Environmental Pollution</t>
    </r>
    <r>
      <rPr>
        <sz val="11"/>
        <rFont val="Calibri"/>
        <family val="2"/>
        <scheme val="minor"/>
      </rPr>
      <t xml:space="preserve"> 159: 391-397. doi: doi: http://dx.doi.org/10.1016/j.envpol.2010.10.039.</t>
    </r>
  </si>
  <si>
    <r>
      <t xml:space="preserve">Krusic, Paul J., Alexander A. Marchione, Fredric Davidson, Mary A. Kaiser, Chien-Ping C. Kao, Raymond E. Richardson, Miguel Botelho, Robert L. Waterland, and Robert C. Buck. 2005. "Vapor Pressure and Intramolecular Hydrogen Bonding in Fluorotelomer Alcohols."  </t>
    </r>
    <r>
      <rPr>
        <i/>
        <sz val="11"/>
        <rFont val="Calibri"/>
        <family val="2"/>
        <scheme val="minor"/>
      </rPr>
      <t>The Journal of Physical Chemistry A</t>
    </r>
    <r>
      <rPr>
        <sz val="11"/>
        <rFont val="Calibri"/>
        <family val="2"/>
        <scheme val="minor"/>
      </rPr>
      <t xml:space="preserve"> 109 (28): 6232-6241.doi: doi: http://dx.doi.org/10.1021/jp0502961.</t>
    </r>
  </si>
  <si>
    <r>
      <t>Kutsuna, Shuzo, and Hisao Hori. 2008. "Experimental determination of Henry's law constant of perfluorooctanoic acid (PFOA) at 298 K by means of an inert-gas stripping method with a helical plate." </t>
    </r>
    <r>
      <rPr>
        <i/>
        <sz val="11"/>
        <color rgb="FF222222"/>
        <rFont val="Calibri"/>
        <family val="2"/>
        <scheme val="minor"/>
      </rPr>
      <t>Atmospheric Environment</t>
    </r>
    <r>
      <rPr>
        <sz val="11"/>
        <color rgb="FF222222"/>
        <rFont val="Calibri"/>
        <family val="2"/>
        <scheme val="minor"/>
      </rPr>
      <t> 42(39): 8883-8892. doi: doi: http://dx.doi.org/10.1016/j.atmosenv.2008.09.008.</t>
    </r>
  </si>
  <si>
    <r>
      <t xml:space="preserve">Kwadijk,  C.J.A.F., P. Korytár, and A.A. Koelmans. 2010. "Distribution of Perfluorinated Compounds in Aquatic Systems in The Netherlands." </t>
    </r>
    <r>
      <rPr>
        <i/>
        <sz val="11"/>
        <rFont val="Calibri"/>
        <family val="2"/>
        <scheme val="minor"/>
      </rPr>
      <t>Environmental Science &amp; Technology</t>
    </r>
    <r>
      <rPr>
        <sz val="11"/>
        <rFont val="Calibri"/>
        <family val="2"/>
        <scheme val="minor"/>
      </rPr>
      <t xml:space="preserve"> 44: 3746-3751. doi: doi: http://dx.doi.org/10.1021/es100485e.</t>
    </r>
  </si>
  <si>
    <r>
      <t>Li, Hongxia, David Ellis, and Don Mackay. "Measurement of low air− water partition coefficients of organic acids by evaporation from a water surface." </t>
    </r>
    <r>
      <rPr>
        <i/>
        <sz val="11"/>
        <color rgb="FF222222"/>
        <rFont val="Calibri"/>
        <family val="2"/>
        <scheme val="minor"/>
      </rPr>
      <t>Journal of Chemical &amp; Engineering Data</t>
    </r>
    <r>
      <rPr>
        <sz val="11"/>
        <color rgb="FF222222"/>
        <rFont val="Calibri"/>
        <family val="2"/>
        <scheme val="minor"/>
      </rPr>
      <t> 52, no. 5 (2007): 1580-1584. doi: doi: http://dx.doi.org/10.1021/je600556d.</t>
    </r>
  </si>
  <si>
    <r>
      <t xml:space="preserve">Kunieda, Hironobu and Kozo Shinoda. 1976. "Krafft Points, Critical Micelle Concentrations, Surface Tension, and Solubilizing Power of Aqueous Solutions of Fluorinated Surfactants." </t>
    </r>
    <r>
      <rPr>
        <i/>
        <sz val="11"/>
        <rFont val="Calibri"/>
        <family val="2"/>
        <scheme val="minor"/>
      </rPr>
      <t>The Journal of Physical Chemistry</t>
    </r>
    <r>
      <rPr>
        <sz val="11"/>
        <rFont val="Calibri"/>
        <family val="2"/>
        <scheme val="minor"/>
      </rPr>
      <t xml:space="preserve"> 80 (22): 2468-2470. doi: http://dx.doi.org/10.1021/j100563a007.</t>
    </r>
  </si>
  <si>
    <r>
      <t xml:space="preserve">Kauck, E.A. and A.R. Diesslin. 1951. "Some Properties of Perfluorocarboxylic Acids." </t>
    </r>
    <r>
      <rPr>
        <i/>
        <sz val="11"/>
        <rFont val="Calibri"/>
        <family val="2"/>
        <scheme val="minor"/>
      </rPr>
      <t>Industrial &amp; Engineering Chemistry</t>
    </r>
    <r>
      <rPr>
        <sz val="11"/>
        <rFont val="Calibri"/>
        <family val="2"/>
        <scheme val="minor"/>
      </rPr>
      <t xml:space="preserve"> 43(10): 2332-2334. doi: http://dx.doi.org/10.1021/ie50502a044.</t>
    </r>
  </si>
  <si>
    <r>
      <t>Kaiser, Mary A., Daryl P. Cobranchi, Chien-Ping Chai Kao, Paul J. Krusic,
Alexander A. Marchione, and Robert C. Buck. 2004. "Physicochemical Properties of 8-2 Fluorinated Telomer B Alcohol."</t>
    </r>
    <r>
      <rPr>
        <i/>
        <sz val="11"/>
        <rFont val="Calibri"/>
        <family val="2"/>
        <scheme val="minor"/>
      </rPr>
      <t xml:space="preserve"> Journal of Chemical &amp; Engineering Data</t>
    </r>
    <r>
      <rPr>
        <sz val="11"/>
        <rFont val="Calibri"/>
        <family val="2"/>
        <scheme val="minor"/>
      </rPr>
      <t xml:space="preserve"> 49 (4): 912-916. doi: http://dx.doi.org/10.1021/je034222z.</t>
    </r>
  </si>
  <si>
    <r>
      <t>Kim, Minhee, Loretta Y. Li, John R. Grace, and Chaoyang Yue. "Selecting reliable physicochemical properties of perfluoroalkyl and polyfluoroalkyl substances (PFASs) based on molecular descriptors." </t>
    </r>
    <r>
      <rPr>
        <i/>
        <sz val="11"/>
        <color rgb="FF222222"/>
        <rFont val="Calibri"/>
        <family val="2"/>
        <scheme val="minor"/>
      </rPr>
      <t>Environmental pollution</t>
    </r>
    <r>
      <rPr>
        <sz val="11"/>
        <color rgb="FF222222"/>
        <rFont val="Calibri"/>
        <family val="2"/>
        <scheme val="minor"/>
      </rPr>
      <t> 196 (2015): 462-472. doi: http://dx.doi.org/10.1016/j.envpol.2014.11.008</t>
    </r>
  </si>
  <si>
    <r>
      <t xml:space="preserve">Kaiser, M. A., C. A. Barton, M. Botelho, R. C. Buck, L. W. Buxton, J. Gannon, C.-P. C. Kao, B. S. Larsen, M. H. Russell, N. Wang, R. L. Waterland. 2006. "Understanding the Transport of Anthropogenic Fluorinated Compounds in the Environment." </t>
    </r>
    <r>
      <rPr>
        <i/>
        <sz val="11"/>
        <rFont val="Calibri"/>
        <family val="2"/>
        <scheme val="minor"/>
      </rPr>
      <t xml:space="preserve">Organohalogen Compounds </t>
    </r>
    <r>
      <rPr>
        <sz val="11"/>
        <rFont val="Calibri"/>
        <family val="2"/>
        <scheme val="minor"/>
      </rPr>
      <t xml:space="preserve">68: 675-678. </t>
    </r>
  </si>
  <si>
    <r>
      <t xml:space="preserve">Johnson, Ramona L., Amy J. Anschutz, Jean M. Smolen, Matt F. Simcik, and R. Lee Penn. 2007. "The Adsorption of Perfluorooctane Sulfonate onto Sand, Clay, and Iron Oxide Surfaces." </t>
    </r>
    <r>
      <rPr>
        <i/>
        <sz val="11"/>
        <rFont val="Calibri"/>
        <family val="2"/>
        <scheme val="minor"/>
      </rPr>
      <t>Journal of Chemical Engineering Data</t>
    </r>
    <r>
      <rPr>
        <sz val="11"/>
        <rFont val="Calibri"/>
        <family val="2"/>
        <scheme val="minor"/>
      </rPr>
      <t xml:space="preserve"> 52: 1165-1170. doi: http://dx.doi.org/10.1021/je060285g</t>
    </r>
  </si>
  <si>
    <r>
      <t xml:space="preserve">Inoue, Y., N. Hashizume, N. Yakata, H. Murakami, Y. Suzuki, E. Kikushima, and M. Otsuka. 2012. "Unique Physicochemical Properties of Perfluorinated Compounds and Their Bioconcentration in Common Carp </t>
    </r>
    <r>
      <rPr>
        <i/>
        <sz val="11"/>
        <rFont val="Calibri"/>
        <family val="2"/>
        <scheme val="minor"/>
      </rPr>
      <t>Cyprinus carpio</t>
    </r>
    <r>
      <rPr>
        <sz val="11"/>
        <rFont val="Calibri"/>
        <family val="2"/>
        <scheme val="minor"/>
      </rPr>
      <t xml:space="preserve"> L." </t>
    </r>
    <r>
      <rPr>
        <i/>
        <sz val="11"/>
        <rFont val="Calibri"/>
        <family val="2"/>
        <scheme val="minor"/>
      </rPr>
      <t>Archives of Environmental Contamination &amp; Toxicology</t>
    </r>
    <r>
      <rPr>
        <sz val="11"/>
        <rFont val="Calibri"/>
        <family val="2"/>
        <scheme val="minor"/>
      </rPr>
      <t xml:space="preserve"> 62 (4): 672-680. doi: http://dx.doi.org/10.1007/s00244-011-9730-7.</t>
    </r>
  </si>
  <si>
    <t>Hopkins, Zachary R., Mei Sun, Jamie C. DeWitt, Detlef R. Knappe. 2018. "Recently Detected Drinking Water Contaminants: GenX and Other Per- and Polyfluoroalkyl Ether Acids." Journal - American Water Works Association 110 (7): 13-28. doi: http://dx.doi.org/10.1002/awwa.1073.</t>
  </si>
  <si>
    <t>Higgins, C. P., and R. G. Luthy. 2006. “Sorption of Perfluorinated Surfactants on Sediments.” Environmental Science &amp; Technology 40 (23):7251-7256. doi: http://dx.doi.org/10.1021/es061000n.</t>
  </si>
  <si>
    <r>
      <t xml:space="preserve">Hekster, Floris, Remi Laane, and Pim De Voogt. 2003. "Environmental and Toxicity Effects of Perfluoroalkylated Substances." </t>
    </r>
    <r>
      <rPr>
        <i/>
        <sz val="11"/>
        <rFont val="Calibri"/>
        <family val="2"/>
        <scheme val="minor"/>
      </rPr>
      <t>Reviews of Environmental Contamination &amp; Toxicology</t>
    </r>
    <r>
      <rPr>
        <sz val="11"/>
        <rFont val="Calibri"/>
        <family val="2"/>
        <scheme val="minor"/>
      </rPr>
      <t xml:space="preserve"> 179: 99-121. https://link.springer.com/chapter/10.1007/0-387-21731-2_4</t>
    </r>
  </si>
  <si>
    <t>Guelfo, J. L., and C. P. Higgins. 2013. “Subsurface Transport Potential of Perfluoroalkyl Acids at Aqueous Film-Forming Foam (AFFF)-Impacted Sites.” Environmental Science &amp; Technology 47 (9):4164-4171. doi: http://dx.doi.org/10.1021/es3048043.</t>
  </si>
  <si>
    <r>
      <t xml:space="preserve">Goss, Kai-Uwe. 2008. "The pKa Values of PFOA and Other Highly Fluorinated Carboxylic Acids."  </t>
    </r>
    <r>
      <rPr>
        <i/>
        <sz val="11"/>
        <rFont val="Calibri"/>
        <family val="2"/>
        <scheme val="minor"/>
      </rPr>
      <t>Environmental Science &amp; Technology</t>
    </r>
    <r>
      <rPr>
        <sz val="11"/>
        <rFont val="Calibri"/>
        <family val="2"/>
        <scheme val="minor"/>
      </rPr>
      <t xml:space="preserve"> 42 (2): 456-458. doi: http://dx.doi.org/10.1021/es702192c.</t>
    </r>
  </si>
  <si>
    <r>
      <t>Goss, Kai-Uwe, Guido Bronner, Tom Harner, Monika Hertel, and Torsten C. Schmidt. "The partition behavior of fluorotelomer alcohols and olefins." </t>
    </r>
    <r>
      <rPr>
        <i/>
        <sz val="11"/>
        <color rgb="FF222222"/>
        <rFont val="Calibri"/>
        <family val="2"/>
        <scheme val="minor"/>
      </rPr>
      <t>Environmental Science &amp; Technology</t>
    </r>
    <r>
      <rPr>
        <sz val="11"/>
        <color rgb="FF222222"/>
        <rFont val="Calibri"/>
        <family val="2"/>
        <scheme val="minor"/>
      </rPr>
      <t> 40, no. 11 (2006): 3572-3577. doi: http://dx.doi.org/10.1021/es060004p</t>
    </r>
  </si>
  <si>
    <r>
      <t xml:space="preserve">Enevoldsen, Rasmus, and Rene K. Juhler, 2010. "Perfluorinated compounds (PFCs) in groundwater and aqueous soil extracts: using inline SPE-LC-MS/MS for screening and sorption characterisation of perfluorooctane sulphonate and related compounds." </t>
    </r>
    <r>
      <rPr>
        <i/>
        <sz val="11"/>
        <rFont val="Calibri"/>
        <family val="2"/>
        <scheme val="minor"/>
      </rPr>
      <t>Analytical and Bioanalytical Chemistry</t>
    </r>
    <r>
      <rPr>
        <sz val="11"/>
        <rFont val="Calibri"/>
        <family val="2"/>
        <scheme val="minor"/>
      </rPr>
      <t xml:space="preserve"> 398: 1161-1172. doi: http://dx.doi.org/10.1007/s00216-010-4066-0.</t>
    </r>
  </si>
  <si>
    <r>
      <t xml:space="preserve">Ellis, D. A., J. W. Martin, S. A. Mabury, M. D. Hurley, M. P. Sulbaek Andersen, and T. J. Wallington. 2003. "Atmospheric Lifetime of Fluorotelomer Alcohols." </t>
    </r>
    <r>
      <rPr>
        <i/>
        <sz val="11"/>
        <rFont val="Calibri"/>
        <family val="2"/>
        <scheme val="minor"/>
      </rPr>
      <t>Environmental Science &amp; Technology</t>
    </r>
    <r>
      <rPr>
        <sz val="11"/>
        <rFont val="Calibri"/>
        <family val="2"/>
        <scheme val="minor"/>
      </rPr>
      <t xml:space="preserve"> 37 (17): 3816-3820. doi: http://dx.doi.org/10.1021/es034136j.</t>
    </r>
  </si>
  <si>
    <r>
      <t xml:space="preserve">D’Agostino, Lisa A., and Scott A. Mabury. 2017. "Certain Perfluoroalkyl and Polyfluoroalkyl Substances Associated with Aqueous Film Forming Foam Are Widespread in Canadian Surface Waters." </t>
    </r>
    <r>
      <rPr>
        <i/>
        <sz val="11"/>
        <rFont val="Calibri"/>
        <family val="2"/>
        <scheme val="minor"/>
      </rPr>
      <t>Environmental Science and Technology</t>
    </r>
    <r>
      <rPr>
        <sz val="11"/>
        <rFont val="Calibri"/>
        <family val="2"/>
        <scheme val="minor"/>
      </rPr>
      <t xml:space="preserve"> 51: 13603-13613. doi: http://dx.doi.org/10.1021/acs.est.7b03994.</t>
    </r>
  </si>
  <si>
    <r>
      <t xml:space="preserve">Cheng, Jie, Elefteria Psillakis, M. R. Hoffmann, and A. J. Colussi. 2009. "Acid Dissociation versus Molecular Association of Perfluoroalkyl Oxoacids: Environmental Implication." </t>
    </r>
    <r>
      <rPr>
        <i/>
        <sz val="11"/>
        <rFont val="Calibri"/>
        <family val="2"/>
        <scheme val="minor"/>
      </rPr>
      <t>The Journal of Physical Chemistry A Letters</t>
    </r>
    <r>
      <rPr>
        <sz val="11"/>
        <rFont val="Calibri"/>
        <family val="2"/>
        <scheme val="minor"/>
      </rPr>
      <t xml:space="preserve"> 113 (29): 8152-8156. doi: https://doi.org/10.1021/jp9051352.</t>
    </r>
  </si>
  <si>
    <r>
      <t xml:space="preserve">Chen, Hong, Shuo Chen, Xie Quan, Yazhi Zhao, and Huimin Zhao. 2009. "Sorption of perfluorooctane sulfonate (PFOS) on oil and oil-derived black carbon: Influence of solution pH and [Ca2+]". </t>
    </r>
    <r>
      <rPr>
        <i/>
        <sz val="11"/>
        <rFont val="Calibri"/>
        <family val="2"/>
        <scheme val="minor"/>
      </rPr>
      <t>Chemosphere</t>
    </r>
    <r>
      <rPr>
        <sz val="11"/>
        <rFont val="Calibri"/>
        <family val="2"/>
        <scheme val="minor"/>
      </rPr>
      <t xml:space="preserve"> 77: 1406-1411. doi:10.1016/j.chemosphere.2009.09.008.</t>
    </r>
  </si>
  <si>
    <r>
      <t xml:space="preserve">Chen, Ying-Chin, Shang-Lien Loa, Nien-Hsun Lia, Yu-Chi Leea, and Jeff Kuo. 2013. "Occurrence, fate, and fluxes of perfluorochemicals (PFCs) in an urban catchment: Marina Reservior, Singapore." </t>
    </r>
    <r>
      <rPr>
        <i/>
        <sz val="11"/>
        <rFont val="Calibri"/>
        <family val="2"/>
        <scheme val="minor"/>
      </rPr>
      <t>Desalination and Water Treatment</t>
    </r>
    <r>
      <rPr>
        <sz val="11"/>
        <rFont val="Calibri"/>
        <family val="2"/>
        <scheme val="minor"/>
      </rPr>
      <t xml:space="preserve"> 51: 7469-7475. doi: 10.1080/19443994.2013.792145.</t>
    </r>
  </si>
  <si>
    <r>
      <t xml:space="preserve">Burns, Darcy C., David A. Ellis, Hongxia Li, Colin J. McMurdo, and Eva Webster. 2008. "Experimental pKa Determination for Perfluorooctanoic Acid (PFOA) and the Potential Impact of pKa Concentration Dependence on Laboratory-Measured Partitioning Phenomena and Environmental Modeling."  </t>
    </r>
    <r>
      <rPr>
        <i/>
        <sz val="11"/>
        <rFont val="Calibri"/>
        <family val="2"/>
        <scheme val="minor"/>
      </rPr>
      <t>Environmental Science &amp; Technology</t>
    </r>
    <r>
      <rPr>
        <sz val="11"/>
        <rFont val="Calibri"/>
        <family val="2"/>
        <scheme val="minor"/>
      </rPr>
      <t xml:space="preserve"> 42 (24): 9283-9288. doi: http://dx.doi.org/10.1021/es802047v.</t>
    </r>
  </si>
  <si>
    <t>Brace, Neal O. 1962. "Long Chain Alkanoic and Alkenoic Acids with Perfluoroalkyl Terminal Segments." The Journal of Organic Chemistry 27 (12): 4491-4498. doi: https://doi.org/10.1021/jo01059a090.</t>
  </si>
  <si>
    <r>
      <t xml:space="preserve">Bhhatarai, Barun, and Paola Gramatica. 2011. "Prediction of Aqueous Solubility, Vapor Pressure and Critical Micelle Concentration for Aquatic Partitioning of Perfluorinated Chemicals." </t>
    </r>
    <r>
      <rPr>
        <i/>
        <sz val="11"/>
        <rFont val="Calibri"/>
        <family val="2"/>
        <scheme val="minor"/>
      </rPr>
      <t xml:space="preserve">Environmental Science &amp; Technology </t>
    </r>
    <r>
      <rPr>
        <sz val="11"/>
        <rFont val="Calibri"/>
        <family val="2"/>
        <scheme val="minor"/>
      </rPr>
      <t>45 (19): 8120-8128. doi: https://doi.org/10.1021/es101181g.</t>
    </r>
  </si>
  <si>
    <r>
      <t xml:space="preserve">Baggioli, Alberto, Maurizio Sansotera, and Walter Navarrini. 2018. "Thermodynamics of Aqueous Perfluorooctanoic acid (PFOA) and 4,8-dioxa-3H-perfluorononanoic acid (DONA) from DFT Calculations: Insights into Degradation Initiation." </t>
    </r>
    <r>
      <rPr>
        <i/>
        <sz val="11"/>
        <rFont val="Calibri"/>
        <family val="2"/>
        <scheme val="minor"/>
      </rPr>
      <t>Chemosphere</t>
    </r>
    <r>
      <rPr>
        <sz val="11"/>
        <rFont val="Calibri"/>
        <family val="2"/>
        <scheme val="minor"/>
      </rPr>
      <t xml:space="preserve"> 193: 1063-1070. doi: https://doi.org/10.1016/j.chemosphere.2017.11.115.</t>
    </r>
  </si>
  <si>
    <r>
      <t xml:space="preserve">Ahrens, Lutz, Leo W.Y. Yeung, Sachi Taniyasu, Paul K.S. Lam, and Nobuyoshi Yamashita. 2011. "Partitioning of Perfluorooctanoate (PFOA), Perfluorooctane Sulfonate (PFOS) and Perfluorooctane Sulfonamide (PFOSA) Between Water and Sediment." </t>
    </r>
    <r>
      <rPr>
        <i/>
        <sz val="11"/>
        <rFont val="Calibri"/>
        <family val="2"/>
        <scheme val="minor"/>
      </rPr>
      <t>Chemosphere</t>
    </r>
    <r>
      <rPr>
        <sz val="11"/>
        <rFont val="Calibri"/>
        <family val="2"/>
        <scheme val="minor"/>
      </rPr>
      <t xml:space="preserve"> 85: 731-737. doi: https://doi.org/10.1016/j.chemosphere.2011.06.046</t>
    </r>
  </si>
  <si>
    <r>
      <t xml:space="preserve">Ahrens, Lutz, Sachi Taniyasu, Leo W.Y. Yeung, Nobuyoshi Yamashita, Paul K.S. Lam, and Ralf Ebinghaus. 2010. "Distribution of Polyfluoroalkyl Compounds in Water, Suspended Particulate Matter and Sediment from Tokyo Bay, Japan." </t>
    </r>
    <r>
      <rPr>
        <i/>
        <sz val="11"/>
        <rFont val="Calibri"/>
        <family val="2"/>
        <scheme val="minor"/>
      </rPr>
      <t>Chemosphere</t>
    </r>
    <r>
      <rPr>
        <sz val="11"/>
        <rFont val="Calibri"/>
        <family val="2"/>
        <scheme val="minor"/>
      </rPr>
      <t xml:space="preserve"> 79: 266-272. doi: https://doi.org/10.1016/j.chemosphere.2010.01.045</t>
    </r>
  </si>
  <si>
    <t>Reported Value</t>
  </si>
  <si>
    <t>Reported Units</t>
  </si>
  <si>
    <t>Unit Conversions</t>
  </si>
  <si>
    <t>log</t>
  </si>
  <si>
    <t>E</t>
  </si>
  <si>
    <t>Pa-m3/mol</t>
  </si>
  <si>
    <t>Ms</t>
  </si>
  <si>
    <t>Zhang et al., 2010</t>
  </si>
  <si>
    <t>Mc</t>
  </si>
  <si>
    <t>Me</t>
  </si>
  <si>
    <t>Ma</t>
  </si>
  <si>
    <t>atm-m3/mol</t>
  </si>
  <si>
    <t>Mo</t>
  </si>
  <si>
    <t>EPA CompTox Dashboard</t>
  </si>
  <si>
    <t>mol/dm3-atm</t>
  </si>
  <si>
    <t>C</t>
  </si>
  <si>
    <t>Plassman et al., 2011</t>
  </si>
  <si>
    <t>Ca</t>
  </si>
  <si>
    <t>log Pa-m3/mol</t>
  </si>
  <si>
    <t>Wu and Chang, 2011</t>
  </si>
  <si>
    <t>11Cl-PF3OUdS</t>
  </si>
  <si>
    <t>9Cl-PF3ONS</t>
  </si>
  <si>
    <r>
      <t xml:space="preserve">Plassman, Merle. M., Torsten Meyer, Ying Duan Lei, Frank Wania, Michael S. McLachlan, and Urs Berger. 2011. "Laboratory studies on the fate of perfluoroalkyl carboxylates and sulfonates during snowmelt."  </t>
    </r>
    <r>
      <rPr>
        <i/>
        <sz val="11"/>
        <color theme="1"/>
        <rFont val="Calibri"/>
        <family val="2"/>
        <scheme val="minor"/>
      </rPr>
      <t>Environmental Science &amp; Technology</t>
    </r>
    <r>
      <rPr>
        <sz val="11"/>
        <color theme="1"/>
        <rFont val="Calibri"/>
        <family val="2"/>
        <scheme val="minor"/>
      </rPr>
      <t xml:space="preserve"> 45: 6872-6878. doi: http://dx.doi.org/10.1021/es201249d.</t>
    </r>
  </si>
  <si>
    <t>Density</t>
  </si>
  <si>
    <t>Melting Point</t>
  </si>
  <si>
    <t>Boiling Point</t>
  </si>
  <si>
    <t>CMC</t>
  </si>
  <si>
    <t>pKa</t>
  </si>
  <si>
    <t>VP</t>
  </si>
  <si>
    <t>S</t>
  </si>
  <si>
    <t>KH</t>
  </si>
  <si>
    <t>3M Company. 2000. “Sulfonated Perfluorochemicals in the Environment: Sources, Dispersion, Fate and Effects.” St. Paul, MN. https://www.ag.state.mn.us/Office/Cases/3M/docs/PTX/PTX1653.pdf.</t>
  </si>
  <si>
    <t>Location of Information</t>
  </si>
  <si>
    <r>
      <t xml:space="preserve">Arp, Hans Peter H., Christian Niederer, and Kai-Uwe Goss, 2006. "Predicting the Partitioning Behavior of Various Highly Fluorinated Compounds." </t>
    </r>
    <r>
      <rPr>
        <i/>
        <sz val="11"/>
        <rFont val="Calibri"/>
        <family val="2"/>
        <scheme val="minor"/>
      </rPr>
      <t>Environmental Science and Technology</t>
    </r>
    <r>
      <rPr>
        <sz val="11"/>
        <rFont val="Calibri"/>
        <family val="2"/>
        <scheme val="minor"/>
      </rPr>
      <t xml:space="preserve"> 40(23): 7298-7304. https://doi.org/10.1021/es060744y</t>
    </r>
  </si>
  <si>
    <t>Langburg et al., 2020</t>
  </si>
  <si>
    <t>Langberg, Håkon A.,  Gijs D. Breedveld, Gøril Aa. Slinde, Hege M. Grønning, Åse Høisæter, Morten Jartun, Thomas Rundberget, Bjørn M. Jenssen, and Sarah E. Hale. 2020. Fluorinated Precursor Compounds in Sediments as a Source of
Perfluorinated Alkyl Acids (PFAA) to Biota. Environmental Science &amp; Technology 54: 13077-13089.</t>
  </si>
  <si>
    <t>1.93 (±2.4)</t>
  </si>
  <si>
    <t>1.36 (±2.4)</t>
  </si>
  <si>
    <t>2.15 (±2.4)</t>
  </si>
  <si>
    <t>2.83 (±2.6)</t>
  </si>
  <si>
    <t>3.34 (±3.0)</t>
  </si>
  <si>
    <t>3.29 (±2.7)</t>
  </si>
  <si>
    <t>4.63 (±4.9)</t>
  </si>
  <si>
    <r>
      <t>Used paired water and sediment concentratios from a lake in Norway. Only PFOS displayed a positive correlation between K</t>
    </r>
    <r>
      <rPr>
        <vertAlign val="subscript"/>
        <sz val="11"/>
        <color theme="1"/>
        <rFont val="Calibri"/>
        <family val="2"/>
        <scheme val="minor"/>
      </rPr>
      <t>D</t>
    </r>
    <r>
      <rPr>
        <sz val="11"/>
        <color theme="1"/>
        <rFont val="Calibri"/>
        <family val="2"/>
        <scheme val="minor"/>
      </rPr>
      <t xml:space="preserve"> and TOC.</t>
    </r>
  </si>
  <si>
    <t>Costanza, Abriola and Pennell, 2020</t>
  </si>
  <si>
    <t>Costanza, Jed, Linda M. Abriola, and Kurt D. Pennell, 2020. Aqueous Film-Forming Foams Exhibit Greater Interfacial Activity than PFOA, PFOS, or FOSA. Environmental Science &amp; Technology 54 (21):  13590–13597. https://dx.doi.org/10.1021/acs.est.0c03117</t>
  </si>
  <si>
    <t>Contains values from both primary and secondary sources.</t>
  </si>
  <si>
    <t>Notes</t>
  </si>
  <si>
    <t>Koc values calculated from two paired water and sediment or suspended particulate matter (SPM) samples. Water, sediment, and SPM samples were taken concurrently. Values were reported separately for each compound as a sediment-derived Koc and a SPM-derived Koc.</t>
  </si>
  <si>
    <t>Zhang, Yuan, Wei Meng, Changsheng Guo Jian Xu, Tao Yu, Wenhong Fan, and Lei Li. 2012. "Determination and partitioning behavior of perfluoroalkyl carboxylic acids and perfluorooctanesulfonate in water and sediment from Dianchi Lake, China." Chemosphere 88: 1292-1299. doi: http://dx.doi.org/10.1016/j.chemosphere.2012.03.103.</t>
  </si>
  <si>
    <t>Value</t>
  </si>
  <si>
    <t>Avg. Mol. Wt. 
(g/mol)</t>
  </si>
  <si>
    <r>
      <t>Reported Value</t>
    </r>
    <r>
      <rPr>
        <b/>
        <vertAlign val="superscript"/>
        <sz val="14"/>
        <color theme="1"/>
        <rFont val="Calibri"/>
        <family val="2"/>
      </rPr>
      <t>a</t>
    </r>
  </si>
  <si>
    <t>Temp
(°C)</t>
  </si>
  <si>
    <t>Pa</t>
  </si>
  <si>
    <t>log (Pa)</t>
  </si>
  <si>
    <t>mm Hg</t>
  </si>
  <si>
    <t>log-Pa</t>
  </si>
  <si>
    <t>Mq</t>
  </si>
  <si>
    <t>NR</t>
  </si>
  <si>
    <t>kPa</t>
  </si>
  <si>
    <t>Ex</t>
  </si>
  <si>
    <t>Mt</t>
  </si>
  <si>
    <t>Kaiser et al., 2005</t>
  </si>
  <si>
    <t>Barton et al., 2008</t>
  </si>
  <si>
    <t>Notes:</t>
  </si>
  <si>
    <t>NR:  Not Reported</t>
  </si>
  <si>
    <t xml:space="preserve">     E: Experimental</t>
  </si>
  <si>
    <t xml:space="preserve">     Ex:  Extrapolated from Measured Data</t>
  </si>
  <si>
    <t xml:space="preserve">     Mq: Modeled using a QSPR Model Based on Experimental Data</t>
  </si>
  <si>
    <t xml:space="preserve">     Me:  Modeled using EPISuite</t>
  </si>
  <si>
    <t xml:space="preserve">     Ms:  Modeled using SPARC</t>
  </si>
  <si>
    <t xml:space="preserve">     Mc:  Modeled using COSMOtherm</t>
  </si>
  <si>
    <t xml:space="preserve">     Mt: Modeled using TEST</t>
  </si>
  <si>
    <t xml:space="preserve">     Ma: Modeled using ACD/Labs</t>
  </si>
  <si>
    <t xml:space="preserve">     Mo:  Modeled using OPERA</t>
  </si>
  <si>
    <t>Acronymn</t>
  </si>
  <si>
    <t>CAS</t>
  </si>
  <si>
    <t>MW</t>
  </si>
  <si>
    <t>mg/L</t>
  </si>
  <si>
    <t>log 
(mg/L)</t>
  </si>
  <si>
    <t>mol/L</t>
  </si>
  <si>
    <t>log 
(mol/L)</t>
  </si>
  <si>
    <t>log-mg/L</t>
  </si>
  <si>
    <t>log-mol/L</t>
  </si>
  <si>
    <t>g/L</t>
  </si>
  <si>
    <t>375-73-5</t>
  </si>
  <si>
    <t>ng/ml</t>
  </si>
  <si>
    <t>ug/L</t>
  </si>
  <si>
    <t>&lt;1.0</t>
  </si>
  <si>
    <t>Steele, W. V.,  R. D. Chirico, S. E. Knipmeyer, and A. Nguyen.  2002.  Measurements of Vapor Pressure, Heat Capacity, and Density along the Saturation Line for Cyclopropane Carboxylic Acid, N,N-Diethylethanolamine, 2,3-Dihydrofuran, 5-Hexen-2-one, Perfluorobutanoic Acid, and 2-Phenylpropionaldehyde.  J. Chem. Eng. Data 47: 715-724.</t>
  </si>
  <si>
    <t>Jing, Rodgers, and Amemiya, 2009</t>
  </si>
  <si>
    <t>Jing, Ping, Patrick J. Rodgers, and Shigeru Amemiya.  2009.  High Lipophilicty of Perfluoroalkyl Carboxylate and Sulfonate:  Implications for Their Membrane Permeability.  J Am Chem Soc. 131(6): 2290–2296. http://dx.doi.org/10.1021/ja807961s</t>
  </si>
  <si>
    <t>Barton, Catherine A., Miguel A. Botelho, and Mary A. Kaiser.  2008.  Solid Vapor Pressure and Enthalpy of Sublimation for Perfluorooctanoic Acid.  J. Chem. Eng. Data 2008, 53, 939–941</t>
  </si>
  <si>
    <t>3M Company.  2003.  Perfluorooctanoic Acid - Physiochemical Properties and Environmental Fate Data.</t>
  </si>
  <si>
    <t>3M Company, 2003</t>
  </si>
  <si>
    <r>
      <t>HFPO-DA</t>
    </r>
    <r>
      <rPr>
        <vertAlign val="superscript"/>
        <sz val="11"/>
        <rFont val="Calibri"/>
        <family val="2"/>
        <scheme val="minor"/>
      </rPr>
      <t>b</t>
    </r>
  </si>
  <si>
    <r>
      <t>HFPO-DA</t>
    </r>
    <r>
      <rPr>
        <vertAlign val="superscript"/>
        <sz val="11"/>
        <rFont val="Calibri"/>
        <family val="2"/>
        <scheme val="minor"/>
      </rPr>
      <t>c</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</si>
  <si>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t>
    </r>
    <r>
      <rPr>
        <vertAlign val="subscript"/>
        <sz val="11"/>
        <rFont val="Calibri"/>
        <family val="2"/>
        <scheme val="minor"/>
      </rPr>
      <t>2</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</si>
  <si>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NHCH</t>
    </r>
    <r>
      <rPr>
        <vertAlign val="subscript"/>
        <sz val="11"/>
        <rFont val="Calibri"/>
        <family val="2"/>
        <scheme val="minor"/>
      </rPr>
      <t>3</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</si>
  <si>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NHCH</t>
    </r>
    <r>
      <rPr>
        <vertAlign val="subscript"/>
        <sz val="11"/>
        <rFont val="Calibri"/>
        <family val="2"/>
        <scheme val="minor"/>
      </rPr>
      <t>2</t>
    </r>
    <r>
      <rPr>
        <sz val="11"/>
        <rFont val="Calibri"/>
        <family val="2"/>
        <scheme val="minor"/>
      </rPr>
      <t>CH</t>
    </r>
    <r>
      <rPr>
        <vertAlign val="subscript"/>
        <sz val="11"/>
        <rFont val="Calibri"/>
        <family val="2"/>
        <scheme val="minor"/>
      </rPr>
      <t>3</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</si>
  <si>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</si>
  <si>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N(CH</t>
    </r>
    <r>
      <rPr>
        <vertAlign val="subscript"/>
        <sz val="11"/>
        <rFont val="Calibri"/>
        <family val="2"/>
        <scheme val="minor"/>
      </rPr>
      <t>3</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</si>
  <si>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N(C</t>
    </r>
    <r>
      <rPr>
        <vertAlign val="subscript"/>
        <sz val="11"/>
        <rFont val="Calibri"/>
        <family val="2"/>
        <scheme val="minor"/>
      </rPr>
      <t>2</t>
    </r>
    <r>
      <rPr>
        <sz val="11"/>
        <rFont val="Calibri"/>
        <family val="2"/>
        <scheme val="minor"/>
      </rPr>
      <t>H</t>
    </r>
    <r>
      <rPr>
        <vertAlign val="subscript"/>
        <sz val="11"/>
        <rFont val="Calibri"/>
        <family val="2"/>
        <scheme val="minor"/>
      </rPr>
      <t>5</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</si>
  <si>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SOONHCH</t>
    </r>
    <r>
      <rPr>
        <vertAlign val="subscript"/>
        <sz val="11"/>
        <rFont val="Calibri"/>
        <family val="2"/>
        <scheme val="minor"/>
      </rPr>
      <t>2</t>
    </r>
    <r>
      <rPr>
        <sz val="11"/>
        <rFont val="Calibri"/>
        <family val="2"/>
        <scheme val="minor"/>
      </rPr>
      <t>CO</t>
    </r>
    <r>
      <rPr>
        <vertAlign val="subscript"/>
        <sz val="11"/>
        <rFont val="Calibri"/>
        <family val="2"/>
        <scheme val="minor"/>
      </rPr>
      <t>2</t>
    </r>
    <r>
      <rPr>
        <sz val="11"/>
        <rFont val="Calibri"/>
        <family val="2"/>
        <scheme val="minor"/>
      </rPr>
      <t>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</si>
  <si>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SOON(CH</t>
    </r>
    <r>
      <rPr>
        <vertAlign val="subscript"/>
        <sz val="11"/>
        <rFont val="Calibri"/>
        <family val="2"/>
        <scheme val="minor"/>
      </rPr>
      <t>3</t>
    </r>
    <r>
      <rPr>
        <sz val="11"/>
        <rFont val="Calibri"/>
        <family val="2"/>
        <scheme val="minor"/>
      </rPr>
      <t>)CH</t>
    </r>
    <r>
      <rPr>
        <vertAlign val="subscript"/>
        <sz val="11"/>
        <rFont val="Calibri"/>
        <family val="2"/>
        <scheme val="minor"/>
      </rPr>
      <t>2</t>
    </r>
    <r>
      <rPr>
        <sz val="11"/>
        <rFont val="Calibri"/>
        <family val="2"/>
        <scheme val="minor"/>
      </rPr>
      <t>CO</t>
    </r>
    <r>
      <rPr>
        <vertAlign val="subscript"/>
        <sz val="11"/>
        <rFont val="Calibri"/>
        <family val="2"/>
        <scheme val="minor"/>
      </rPr>
      <t>2</t>
    </r>
    <r>
      <rPr>
        <sz val="11"/>
        <rFont val="Calibri"/>
        <family val="2"/>
        <scheme val="minor"/>
      </rPr>
      <t>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</si>
  <si>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SOON(C</t>
    </r>
    <r>
      <rPr>
        <vertAlign val="subscript"/>
        <sz val="11"/>
        <rFont val="Calibri"/>
        <family val="2"/>
        <scheme val="minor"/>
      </rPr>
      <t>2</t>
    </r>
    <r>
      <rPr>
        <sz val="11"/>
        <rFont val="Calibri"/>
        <family val="2"/>
        <scheme val="minor"/>
      </rPr>
      <t>H</t>
    </r>
    <r>
      <rPr>
        <vertAlign val="subscript"/>
        <sz val="11"/>
        <rFont val="Calibri"/>
        <family val="2"/>
        <scheme val="minor"/>
      </rPr>
      <t>5</t>
    </r>
    <r>
      <rPr>
        <sz val="11"/>
        <rFont val="Calibri"/>
        <family val="2"/>
        <scheme val="minor"/>
      </rPr>
      <t>)CH</t>
    </r>
    <r>
      <rPr>
        <vertAlign val="subscript"/>
        <sz val="11"/>
        <rFont val="Calibri"/>
        <family val="2"/>
        <scheme val="minor"/>
      </rPr>
      <t>2</t>
    </r>
    <r>
      <rPr>
        <sz val="11"/>
        <rFont val="Calibri"/>
        <family val="2"/>
        <scheme val="minor"/>
      </rPr>
      <t>CO</t>
    </r>
    <r>
      <rPr>
        <vertAlign val="subscript"/>
        <sz val="11"/>
        <rFont val="Calibri"/>
        <family val="2"/>
        <scheme val="minor"/>
      </rPr>
      <t>2</t>
    </r>
    <r>
      <rPr>
        <sz val="11"/>
        <rFont val="Calibri"/>
        <family val="2"/>
        <scheme val="minor"/>
      </rPr>
      <t>H</t>
    </r>
  </si>
  <si>
    <r>
      <t>C</t>
    </r>
    <r>
      <rPr>
        <vertAlign val="subscript"/>
        <sz val="11"/>
        <rFont val="Calibri"/>
        <family val="2"/>
        <scheme val="minor"/>
      </rPr>
      <t>3</t>
    </r>
    <r>
      <rPr>
        <sz val="11"/>
        <rFont val="Calibri"/>
        <family val="2"/>
        <scheme val="minor"/>
      </rPr>
      <t>F</t>
    </r>
    <r>
      <rPr>
        <vertAlign val="subscript"/>
        <sz val="11"/>
        <rFont val="Calibri"/>
        <family val="2"/>
        <scheme val="minor"/>
      </rPr>
      <t>7</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COOH</t>
    </r>
  </si>
  <si>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3</t>
    </r>
    <r>
      <rPr>
        <sz val="11"/>
        <rFont val="Calibri"/>
        <family val="2"/>
        <scheme val="minor"/>
      </rPr>
      <t>OC</t>
    </r>
    <r>
      <rPr>
        <vertAlign val="subscript"/>
        <sz val="11"/>
        <rFont val="Calibri"/>
        <family val="2"/>
        <scheme val="minor"/>
      </rPr>
      <t>2</t>
    </r>
    <r>
      <rPr>
        <sz val="11"/>
        <rFont val="Calibri"/>
        <family val="2"/>
        <scheme val="minor"/>
      </rPr>
      <t>HF</t>
    </r>
    <r>
      <rPr>
        <vertAlign val="subscript"/>
        <sz val="11"/>
        <rFont val="Calibri"/>
        <family val="2"/>
        <scheme val="minor"/>
      </rPr>
      <t>3</t>
    </r>
    <r>
      <rPr>
        <sz val="11"/>
        <rFont val="Calibri"/>
        <family val="2"/>
        <scheme val="minor"/>
      </rPr>
      <t>COOH</t>
    </r>
  </si>
  <si>
    <r>
      <t>Cl(CF</t>
    </r>
    <r>
      <rPr>
        <vertAlign val="subscript"/>
        <sz val="11"/>
        <rFont val="Calibri"/>
        <family val="2"/>
        <scheme val="minor"/>
      </rPr>
      <t>2</t>
    </r>
    <r>
      <rPr>
        <sz val="11"/>
        <rFont val="Calibri"/>
        <family val="2"/>
        <scheme val="minor"/>
      </rPr>
      <t>)</t>
    </r>
    <r>
      <rPr>
        <vertAlign val="subscript"/>
        <sz val="11"/>
        <rFont val="Calibri"/>
        <family val="2"/>
        <scheme val="minor"/>
      </rPr>
      <t>8</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</si>
  <si>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Cl(CF</t>
    </r>
    <r>
      <rPr>
        <vertAlign val="subscript"/>
        <sz val="11"/>
        <rFont val="Calibri"/>
        <family val="2"/>
        <scheme val="minor"/>
      </rPr>
      <t>2</t>
    </r>
    <r>
      <rPr>
        <sz val="11"/>
        <rFont val="Calibri"/>
        <family val="2"/>
        <scheme val="minor"/>
      </rPr>
      <t>)</t>
    </r>
    <r>
      <rPr>
        <vertAlign val="subscript"/>
        <sz val="11"/>
        <rFont val="Calibri"/>
        <family val="2"/>
        <scheme val="minor"/>
      </rPr>
      <t>6</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</si>
  <si>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Wu, Yaoxing, and Victor W.-C. Chang. 2011. "The effect of surface adsorption and molecular geometry on the determination of Henry's Law constants for fluorotelomer alcohols."</t>
    </r>
    <r>
      <rPr>
        <i/>
        <sz val="11"/>
        <color theme="1"/>
        <rFont val="Calibri"/>
        <family val="2"/>
        <scheme val="minor"/>
      </rPr>
      <t xml:space="preserve"> Journal of Chemical &amp; Engineering Data</t>
    </r>
    <r>
      <rPr>
        <sz val="11"/>
        <color theme="1"/>
        <rFont val="Calibri"/>
        <family val="2"/>
        <scheme val="minor"/>
      </rPr>
      <t xml:space="preserve"> 56: 3442-3448.  doi: http://dx.doi.org/10.1021/je200466w.</t>
    </r>
  </si>
  <si>
    <t>Primary/
Secondary Source</t>
  </si>
  <si>
    <t>Constant</t>
  </si>
  <si>
    <t>Units</t>
  </si>
  <si>
    <t>R</t>
  </si>
  <si>
    <t>L-atm/K-mol</t>
  </si>
  <si>
    <t>L-Pa/K-mol</t>
  </si>
  <si>
    <r>
      <t>K</t>
    </r>
    <r>
      <rPr>
        <b/>
        <vertAlign val="subscript"/>
        <sz val="14"/>
        <color theme="1"/>
        <rFont val="Calibri"/>
        <family val="2"/>
        <scheme val="minor"/>
      </rPr>
      <t>aw</t>
    </r>
    <r>
      <rPr>
        <b/>
        <sz val="14"/>
        <color theme="1"/>
        <rFont val="Calibri"/>
        <family val="2"/>
        <scheme val="minor"/>
      </rPr>
      <t xml:space="preserve"> (Dimensionless)</t>
    </r>
  </si>
  <si>
    <r>
      <t>Pa-m</t>
    </r>
    <r>
      <rPr>
        <b/>
        <vertAlign val="superscript"/>
        <sz val="14"/>
        <color theme="1"/>
        <rFont val="Calibri"/>
        <family val="2"/>
        <scheme val="minor"/>
      </rPr>
      <t>3</t>
    </r>
    <r>
      <rPr>
        <b/>
        <sz val="14"/>
        <color theme="1"/>
        <rFont val="Calibri"/>
        <family val="2"/>
        <scheme val="minor"/>
      </rPr>
      <t>/mol</t>
    </r>
  </si>
  <si>
    <r>
      <t>mol/m</t>
    </r>
    <r>
      <rPr>
        <b/>
        <vertAlign val="superscript"/>
        <sz val="14"/>
        <color theme="1"/>
        <rFont val="Calibri"/>
        <family val="2"/>
        <scheme val="minor"/>
      </rPr>
      <t>3</t>
    </r>
    <r>
      <rPr>
        <b/>
        <sz val="14"/>
        <color theme="1"/>
        <rFont val="Calibri"/>
        <family val="2"/>
        <scheme val="minor"/>
      </rPr>
      <t>-Pa</t>
    </r>
  </si>
  <si>
    <r>
      <t>atm-m</t>
    </r>
    <r>
      <rPr>
        <b/>
        <vertAlign val="superscript"/>
        <sz val="14"/>
        <color theme="1"/>
        <rFont val="Calibri"/>
        <family val="2"/>
        <scheme val="minor"/>
      </rPr>
      <t>3</t>
    </r>
    <r>
      <rPr>
        <b/>
        <sz val="14"/>
        <color theme="1"/>
        <rFont val="Calibri"/>
        <family val="2"/>
        <scheme val="minor"/>
      </rPr>
      <t>/mol</t>
    </r>
  </si>
  <si>
    <r>
      <t>mol/m</t>
    </r>
    <r>
      <rPr>
        <b/>
        <vertAlign val="superscript"/>
        <sz val="14"/>
        <color theme="1"/>
        <rFont val="Calibri"/>
        <family val="2"/>
        <scheme val="minor"/>
      </rPr>
      <t>3</t>
    </r>
    <r>
      <rPr>
        <b/>
        <sz val="14"/>
        <color theme="1"/>
        <rFont val="Calibri"/>
        <family val="2"/>
        <scheme val="minor"/>
      </rPr>
      <t>-atm</t>
    </r>
  </si>
  <si>
    <r>
      <t>Log K</t>
    </r>
    <r>
      <rPr>
        <b/>
        <vertAlign val="subscript"/>
        <sz val="14"/>
        <color theme="1"/>
        <rFont val="Calibri"/>
        <family val="2"/>
        <scheme val="minor"/>
      </rPr>
      <t>aw</t>
    </r>
  </si>
  <si>
    <t>Molecular Formula</t>
  </si>
  <si>
    <t>Vapor Pressure Values for Select PFAS</t>
  </si>
  <si>
    <t>Solubility Values for Select PFAS</t>
  </si>
  <si>
    <t>Henry's Constant Values for Select PFAS</t>
  </si>
  <si>
    <t>Critical Micelle Concentration Values for Select PFAS</t>
  </si>
  <si>
    <t>&lt;1</t>
  </si>
  <si>
    <t>Lopez-Fontan, Sarmiento, and Schulz, 2005</t>
  </si>
  <si>
    <t>Lopez-Fontan, Jose, Felix Sarmiento, and Pablo C. Schulz, 2005. The aggregation of sodium perfluorooctanoate in water. Colloid Polym Sci 283: 862-871. http://dx.doi.org/10.1007/s00396-004-1228-7</t>
  </si>
  <si>
    <t>Kaiser, Mary A., Barbara S. Larsen, Chien-Ping C. Kao, and Robert C. Buck. 2005.  Vapor Pressures of Perfluorooctanoic, -nonanoic, -decanoic, -undecanoic, and -dodecanoic Acids.  J. Chem. Eng. Data 2005, 50, 1841-1843</t>
  </si>
  <si>
    <t>1.65-1.76</t>
  </si>
  <si>
    <t>1.54-1.59</t>
  </si>
  <si>
    <t xml:space="preserve">Type </t>
  </si>
  <si>
    <r>
      <t>Melting Point (T</t>
    </r>
    <r>
      <rPr>
        <b/>
        <vertAlign val="subscript"/>
        <sz val="14"/>
        <color theme="1"/>
        <rFont val="Calibri"/>
        <family val="2"/>
      </rPr>
      <t>m</t>
    </r>
    <r>
      <rPr>
        <b/>
        <sz val="14"/>
        <color theme="1"/>
        <rFont val="Calibri"/>
        <family val="2"/>
      </rPr>
      <t xml:space="preserve">, </t>
    </r>
    <r>
      <rPr>
        <b/>
        <vertAlign val="superscript"/>
        <sz val="14"/>
        <color theme="1"/>
        <rFont val="Calibri"/>
        <family val="2"/>
      </rPr>
      <t>o</t>
    </r>
    <r>
      <rPr>
        <b/>
        <sz val="14"/>
        <color theme="1"/>
        <rFont val="Calibri"/>
        <family val="2"/>
      </rPr>
      <t>C)</t>
    </r>
  </si>
  <si>
    <r>
      <t>Boiling Point (T</t>
    </r>
    <r>
      <rPr>
        <b/>
        <vertAlign val="subscript"/>
        <sz val="14"/>
        <color theme="1"/>
        <rFont val="Calibri"/>
        <family val="2"/>
      </rPr>
      <t>b</t>
    </r>
    <r>
      <rPr>
        <b/>
        <sz val="14"/>
        <color theme="1"/>
        <rFont val="Calibri"/>
        <family val="2"/>
      </rPr>
      <t xml:space="preserve">, </t>
    </r>
    <r>
      <rPr>
        <b/>
        <vertAlign val="superscript"/>
        <sz val="14"/>
        <color theme="1"/>
        <rFont val="Calibri"/>
        <family val="2"/>
      </rPr>
      <t>o</t>
    </r>
    <r>
      <rPr>
        <b/>
        <sz val="14"/>
        <color theme="1"/>
        <rFont val="Calibri"/>
        <family val="2"/>
      </rPr>
      <t>C)</t>
    </r>
  </si>
  <si>
    <t>176-185</t>
  </si>
  <si>
    <t>1.68-1.74</t>
  </si>
  <si>
    <t>60.1-77</t>
  </si>
  <si>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COOH</t>
    </r>
  </si>
  <si>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3</t>
    </r>
    <r>
      <rPr>
        <sz val="11"/>
        <rFont val="Calibri"/>
        <family val="2"/>
        <scheme val="minor"/>
      </rPr>
      <t>COOH</t>
    </r>
  </si>
  <si>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OCF</t>
    </r>
    <r>
      <rPr>
        <vertAlign val="subscript"/>
        <sz val="11"/>
        <rFont val="Calibri"/>
        <family val="2"/>
        <scheme val="minor"/>
      </rPr>
      <t>2</t>
    </r>
    <r>
      <rPr>
        <sz val="11"/>
        <rFont val="Calibri"/>
        <family val="2"/>
        <scheme val="minor"/>
      </rPr>
      <t>COOH</t>
    </r>
  </si>
  <si>
    <r>
      <t>C</t>
    </r>
    <r>
      <rPr>
        <vertAlign val="subscript"/>
        <sz val="11"/>
        <rFont val="Calibri"/>
        <family val="2"/>
        <scheme val="minor"/>
      </rPr>
      <t>2</t>
    </r>
    <r>
      <rPr>
        <sz val="11"/>
        <rFont val="Calibri"/>
        <family val="2"/>
        <scheme val="minor"/>
      </rPr>
      <t>F</t>
    </r>
    <r>
      <rPr>
        <vertAlign val="subscript"/>
        <sz val="11"/>
        <rFont val="Calibri"/>
        <family val="2"/>
        <scheme val="minor"/>
      </rPr>
      <t>5</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</si>
  <si>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10</t>
    </r>
    <r>
      <rPr>
        <sz val="11"/>
        <rFont val="Calibri"/>
        <family val="2"/>
        <scheme val="minor"/>
      </rPr>
      <t>F</t>
    </r>
    <r>
      <rPr>
        <vertAlign val="subscript"/>
        <sz val="11"/>
        <rFont val="Calibri"/>
        <family val="2"/>
        <scheme val="minor"/>
      </rPr>
      <t>21</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</si>
  <si>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t>pKa Values for Select PFAS</t>
  </si>
  <si>
    <t xml:space="preserve">     M:  Modeled</t>
  </si>
  <si>
    <t xml:space="preserve">     F: Field-Derived</t>
  </si>
  <si>
    <r>
      <t>T (</t>
    </r>
    <r>
      <rPr>
        <b/>
        <vertAlign val="superscript"/>
        <sz val="14"/>
        <color theme="1"/>
        <rFont val="Calibri"/>
        <family val="2"/>
        <scheme val="minor"/>
      </rPr>
      <t>o</t>
    </r>
    <r>
      <rPr>
        <b/>
        <sz val="14"/>
        <color theme="1"/>
        <rFont val="Calibri"/>
        <family val="2"/>
        <scheme val="minor"/>
      </rPr>
      <t>C)</t>
    </r>
  </si>
  <si>
    <t>VP values estimated from Figure 3.</t>
  </si>
  <si>
    <t>Extrapolation from measured VP data performed by the authors.</t>
  </si>
  <si>
    <t>NR: Not Reported</t>
  </si>
  <si>
    <t>a. Green shading indicates that the value was determined using a sulfuric acid solution</t>
  </si>
  <si>
    <t xml:space="preserve">   C:  Calculated or Extrapolated from Published Data</t>
  </si>
  <si>
    <t xml:space="preserve">   Ca:  Calculated using Advanced Chemistry Development (ACD/Labs) Software</t>
  </si>
  <si>
    <t xml:space="preserve">   E: Experimental</t>
  </si>
  <si>
    <t xml:space="preserve">   M: Modeled with LFER</t>
  </si>
  <si>
    <t xml:space="preserve">   Ma: Modeled with Absolve</t>
  </si>
  <si>
    <t xml:space="preserve">   Mc: Modeled with COSMOtherm</t>
  </si>
  <si>
    <t xml:space="preserve">   Me: Modeled with EPISuite</t>
  </si>
  <si>
    <t xml:space="preserve">   Mo:  Modeled with OPERA</t>
  </si>
  <si>
    <t xml:space="preserve">   Ms: Modeled with SPARC</t>
  </si>
  <si>
    <r>
      <t>Reference</t>
    </r>
    <r>
      <rPr>
        <b/>
        <vertAlign val="superscript"/>
        <sz val="14"/>
        <color theme="1"/>
        <rFont val="Calibri"/>
        <family val="2"/>
      </rPr>
      <t>b</t>
    </r>
  </si>
  <si>
    <t>a. Care must be taken when using values of solubility for PFAAs. While efforts were taken to only report values for the acid forms of these chemicals, many references are ambiguous and values for anionic forms may be reported here.</t>
  </si>
  <si>
    <t>a. Care must be taken when using values of vapor pressure for the PFAAs. While efforts were taken to only report values for the acid forms of these chemicals, many references are ambiguous and values for anionic forms may be reported here.</t>
  </si>
  <si>
    <t>a. Orange shading indicates a secondary reference source, including clearinghouse or chemical supply websites. Individual values obtained from these websites have not been validated. Values from clearinghouse websites were only included when there were no peer-reviewed values available.</t>
  </si>
  <si>
    <r>
      <t>Reference No.</t>
    </r>
    <r>
      <rPr>
        <b/>
        <vertAlign val="superscript"/>
        <sz val="14"/>
        <rFont val="Calibri"/>
        <family val="2"/>
        <scheme val="minor"/>
      </rPr>
      <t>a</t>
    </r>
  </si>
  <si>
    <r>
      <t>Reference No.</t>
    </r>
    <r>
      <rPr>
        <b/>
        <vertAlign val="superscript"/>
        <sz val="14"/>
        <color theme="1"/>
        <rFont val="Calibri"/>
        <family val="2"/>
        <scheme val="minor"/>
      </rPr>
      <t>a</t>
    </r>
  </si>
  <si>
    <t xml:space="preserve">     M: Modelled</t>
  </si>
  <si>
    <r>
      <t>K</t>
    </r>
    <r>
      <rPr>
        <vertAlign val="subscript"/>
        <sz val="11"/>
        <color theme="1"/>
        <rFont val="Calibri"/>
        <family val="2"/>
      </rPr>
      <t>oc</t>
    </r>
    <r>
      <rPr>
        <sz val="11"/>
        <color theme="1"/>
        <rFont val="Calibri"/>
        <family val="2"/>
      </rPr>
      <t xml:space="preserve"> does not directly capture any contributions from electrostatic interactions, meaning that estimating retardation in groundwater by measuring the fraction of organic carbon (f</t>
    </r>
    <r>
      <rPr>
        <vertAlign val="subscript"/>
        <sz val="11"/>
        <color theme="1"/>
        <rFont val="Calibri"/>
        <family val="2"/>
      </rPr>
      <t>oc</t>
    </r>
    <r>
      <rPr>
        <sz val="11"/>
        <color theme="1"/>
        <rFont val="Calibri"/>
        <family val="2"/>
      </rPr>
      <t>) in soil in combination with a literature-derived K</t>
    </r>
    <r>
      <rPr>
        <vertAlign val="subscript"/>
        <sz val="11"/>
        <color theme="1"/>
        <rFont val="Calibri"/>
        <family val="2"/>
      </rPr>
      <t>oc</t>
    </r>
    <r>
      <rPr>
        <sz val="11"/>
        <color theme="1"/>
        <rFont val="Calibri"/>
        <family val="2"/>
      </rPr>
      <t xml:space="preserve"> value may not always accurately represent retardation.</t>
    </r>
  </si>
  <si>
    <r>
      <t>Organic Carbon Normalized Sorption Coefficient (K</t>
    </r>
    <r>
      <rPr>
        <b/>
        <vertAlign val="subscript"/>
        <sz val="14"/>
        <color theme="1"/>
        <rFont val="Calibri"/>
        <family val="2"/>
        <scheme val="minor"/>
      </rPr>
      <t>oc</t>
    </r>
    <r>
      <rPr>
        <b/>
        <sz val="14"/>
        <color theme="1"/>
        <rFont val="Calibri"/>
        <family val="2"/>
        <scheme val="minor"/>
      </rPr>
      <t>) Values for Select PFAS</t>
    </r>
  </si>
  <si>
    <r>
      <t>Log K</t>
    </r>
    <r>
      <rPr>
        <b/>
        <vertAlign val="subscript"/>
        <sz val="14"/>
        <color theme="1"/>
        <rFont val="Calibri"/>
        <family val="2"/>
        <scheme val="minor"/>
      </rPr>
      <t>oc</t>
    </r>
    <r>
      <rPr>
        <b/>
        <sz val="14"/>
        <color theme="1"/>
        <rFont val="Calibri"/>
        <family val="2"/>
        <scheme val="minor"/>
      </rPr>
      <t xml:space="preserve"> (± St. Dev.)</t>
    </r>
  </si>
  <si>
    <r>
      <t>K</t>
    </r>
    <r>
      <rPr>
        <b/>
        <vertAlign val="subscript"/>
        <sz val="14"/>
        <color theme="1"/>
        <rFont val="Calibri"/>
        <family val="2"/>
        <scheme val="minor"/>
      </rPr>
      <t>oc</t>
    </r>
  </si>
  <si>
    <t>Zhang et al., 2020</t>
  </si>
  <si>
    <t>Zhang, M., Yamada, K., Bourguet, S., Guelfo, J., Suuberg, E.M., 2020. “Vapor Pressure of Nine Perfluoroalkyl Substances (PFASs) Determined Using the Knudsen Effusion Method”, Jl. Chem. Eng. Data 65: 2332-2342.</t>
  </si>
  <si>
    <t>44.75-46.95</t>
  </si>
  <si>
    <t>89.75-92.35</t>
  </si>
  <si>
    <t>-13.2 - -5.9</t>
  </si>
  <si>
    <t>7.8-14.8</t>
  </si>
  <si>
    <t>19.1-32.8</t>
  </si>
  <si>
    <t>44.8-52.3</t>
  </si>
  <si>
    <t>53.2-66.5</t>
  </si>
  <si>
    <t>79.7-82.9</t>
  </si>
  <si>
    <t>67.7-101.2</t>
  </si>
  <si>
    <t>Schindler et al., 2013</t>
  </si>
  <si>
    <r>
      <t xml:space="preserve">Schindler, Bryan J., James H. Buchanan, John J. Mahle, Gregory W. Peterson, and T. Grant Glover.  2013.  "Ambient temperature vapor pressure and adsorptoin capacity for (perfluorooctyl) ethylene, 3-(perfluorobutyl)propanol, perfluorohexanoic acid, ethyl perfluoroocatanoate, and perfluoro-3,6-dioxaheptanoic acid".  </t>
    </r>
    <r>
      <rPr>
        <i/>
        <sz val="11"/>
        <color rgb="FF222222"/>
        <rFont val="Calibri"/>
        <family val="2"/>
        <scheme val="minor"/>
      </rPr>
      <t>Journal of Chemical Engineering Data</t>
    </r>
    <r>
      <rPr>
        <sz val="11"/>
        <color rgb="FF222222"/>
        <rFont val="Calibri"/>
        <family val="2"/>
        <scheme val="minor"/>
      </rPr>
      <t xml:space="preserve">.  58(6): 1806-1812.  doi: https://doi.org/10.1021/je400205g </t>
    </r>
  </si>
  <si>
    <t>Cobranchi et al., 2006</t>
  </si>
  <si>
    <r>
      <t xml:space="preserve">Cobranchi, Daryl P., Miguel Botelho, L. William Buxton, Robert C. Buck and Mary A. Kaiser.  2006.  "Vapor pressure determinations of 8-2 fluorortelomer alcohol and 1-H perfluorooctane by capillary gas chromatography: Relative retention time versus headspace methods" </t>
    </r>
    <r>
      <rPr>
        <i/>
        <sz val="11"/>
        <rFont val="Calibri"/>
        <family val="2"/>
        <scheme val="minor"/>
      </rPr>
      <t>Journal of Chromatography A</t>
    </r>
    <r>
      <rPr>
        <sz val="11"/>
        <rFont val="Calibri"/>
        <family val="2"/>
        <scheme val="minor"/>
      </rPr>
      <t>.  1108(2): 248-251.  doi: https://doi.org/10.1016/j.chroma.2006.01.020</t>
    </r>
  </si>
  <si>
    <t>Steele et al., 2002b</t>
  </si>
  <si>
    <t>Steele et al., 2002a</t>
  </si>
  <si>
    <t>MacManus-Spencer et al., 2010</t>
  </si>
  <si>
    <t>MacManus-Spencer, L. A., Monica L. Tse, Paul C. Hebert, Heather N. Bischel, and Richard G. Luthy. 2010. Binding of Perfluorocarboxylates to Serum Albumin: A Comparison of Analytical Methods. Anal. Chem. 82(3): 974–981. https://pubs.acs.org/doi/10.1021/ac902238u</t>
  </si>
  <si>
    <r>
      <t xml:space="preserve">Steele, W.V., R. D. Chirico, S. E. Knipmeyer, and A. Nguyen.  2002. "Vapor Pressure, Heat Capacity, and Density along the Saturation Line: Measurements for Benzenamine, Butylbenzene, sec-Butylbenzene, tert-Butylbenzene, 2,2-Dimethylbutanoic Acid, Tridecafluoroheptanoic Acid, 2-Butyl-2-ethyl-1,3-propanediol, 2,2,4-Trimethyl-1,3-pentanediol, and 1-Chloro-2-propanol" </t>
    </r>
    <r>
      <rPr>
        <i/>
        <sz val="11"/>
        <color theme="1"/>
        <rFont val="Calibri"/>
        <family val="2"/>
        <scheme val="minor"/>
      </rPr>
      <t>Journal of Chemical Engineering Data.</t>
    </r>
    <r>
      <rPr>
        <sz val="11"/>
        <color theme="1"/>
        <rFont val="Calibri"/>
        <family val="2"/>
        <scheme val="minor"/>
      </rPr>
      <t xml:space="preserve">  47(4): 648-666.  doi: https://doi.org/10.1021/je010083e</t>
    </r>
  </si>
  <si>
    <t>11Cl-PF3OUdS or F53B Minor</t>
  </si>
  <si>
    <t>9Cl-PF3ONS or F53B Major</t>
  </si>
  <si>
    <t xml:space="preserve">     L:  Laboratory-Derived</t>
  </si>
  <si>
    <t>Kim, Li, and Kannan, 2019</t>
  </si>
  <si>
    <t>Kim, Seung-Kyu, Donghao Li, Kurunthachalam Kannan. 2019. "In situ measurement-based partitioning behavior of perfluoroalkyl acids in the atmosphere." Environ. Eng. Res. 25(3): 281-289 . Doi: https://doi.org/10.4491/eer.2019.130</t>
  </si>
  <si>
    <t>Kancharla et al., 2022</t>
  </si>
  <si>
    <t>Kancharla, S, Aditya Choudhary, Ryan T. Davis, Dengpan Dong, Dmitry Bedrov,
Marina Tsianou, and Paschalis Alexandridis. 2022. "GenX in water: Interactions and self-assembly." Journal of Hazardous Materials 428: 128137.</t>
  </si>
  <si>
    <t>Used multiple techniques of surface tension, fluorescence, viscosity, and small-angle neutron scattering (SANS), and molecular dynamics (MD) simulations. Micelles have an association number of 6–8 and a 10 Å radius. The different assays were done at different temperatures (20.5 - 22 deg. C)</t>
  </si>
  <si>
    <t>ECHA, 2022</t>
  </si>
  <si>
    <t>GenX</t>
  </si>
  <si>
    <t>62037-80-3</t>
  </si>
  <si>
    <r>
      <t>C</t>
    </r>
    <r>
      <rPr>
        <vertAlign val="subscript"/>
        <sz val="11"/>
        <rFont val="Calibri"/>
        <family val="2"/>
        <scheme val="minor"/>
      </rPr>
      <t>3</t>
    </r>
    <r>
      <rPr>
        <sz val="11"/>
        <rFont val="Calibri"/>
        <family val="2"/>
        <scheme val="minor"/>
      </rPr>
      <t>F</t>
    </r>
    <r>
      <rPr>
        <vertAlign val="subscript"/>
        <sz val="11"/>
        <rFont val="Calibri"/>
        <family val="2"/>
        <scheme val="minor"/>
      </rPr>
      <t>7</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CONH</t>
    </r>
    <r>
      <rPr>
        <vertAlign val="subscript"/>
        <sz val="11"/>
        <rFont val="Calibri"/>
        <family val="2"/>
        <scheme val="minor"/>
      </rPr>
      <t>3</t>
    </r>
  </si>
  <si>
    <t>Hexafluoropropylene oxide dimer acid ammonium salt</t>
  </si>
  <si>
    <t xml:space="preserve">ECHA 2022. European Chemicals Agency, REACH Registration Dossier. Accessed separately for each compound. http://echa.europa.eu/ </t>
  </si>
  <si>
    <t>1.66</t>
  </si>
  <si>
    <t>Sand</t>
  </si>
  <si>
    <t>Yan, 2020</t>
  </si>
  <si>
    <t>1.40</t>
  </si>
  <si>
    <t>1.32</t>
  </si>
  <si>
    <t>Eustis soil</t>
  </si>
  <si>
    <r>
      <t>Zhang, Xianming, Trevor N. Brown, Frank Wania, Eldbjørg S. Heimstad, and Kai-Uwe Goss. 2010. "Assessment of chemical screening outcomes based on different partitioning property estimation methods."</t>
    </r>
    <r>
      <rPr>
        <i/>
        <sz val="11"/>
        <color theme="1"/>
        <rFont val="Calibri"/>
        <family val="2"/>
        <scheme val="minor"/>
      </rPr>
      <t xml:space="preserve"> Environment International</t>
    </r>
    <r>
      <rPr>
        <sz val="11"/>
        <color theme="1"/>
        <rFont val="Calibri"/>
        <family val="2"/>
        <scheme val="minor"/>
      </rPr>
      <t xml:space="preserve"> 36: 514-520. http://dx.doi.org/10.1016/j.envint.2010.03.010</t>
    </r>
  </si>
  <si>
    <t>Yan, N. Yifan Ji, Bohan Zhang, Xilai Zheng, and Mark L. Brusseau. Transport of GenX in saturated and unsaturated porous media.  Environmental Science &amp; Technology 54: 11876-11885.doi: https://dx.doi.org/10.1021/acs.est.9b07790</t>
  </si>
  <si>
    <t>Weber et al., 2017</t>
  </si>
  <si>
    <t>Weber, A.K, L.B. Barber, D.R. LeBlanc, E.M. Sunderland, and C.D. Vecitis. Geochemical and Hydrologic Factors Controlling Subsurface Transport of Poly- and Perfluoroalkyl Substances, Cape Cod, Massachusetts. Environmental Science &amp; Technology 51: 4269-4279. doi: http://dx.doi.org/10.1021/acs.est.6b05573</t>
  </si>
  <si>
    <t>2.17 (±0.77)</t>
  </si>
  <si>
    <t>2.56 (±0.17)</t>
  </si>
  <si>
    <t>2.61 (±0.69)</t>
  </si>
  <si>
    <t>2.82 (±0.01)</t>
  </si>
  <si>
    <t>3.63</t>
  </si>
  <si>
    <t>4.86</t>
  </si>
  <si>
    <t>2.62 (±1.01)</t>
  </si>
  <si>
    <t>3.65 (±0.54)</t>
  </si>
  <si>
    <t>Isomer</t>
  </si>
  <si>
    <t>3.68 (±0.81)</t>
  </si>
  <si>
    <t xml:space="preserve">3.11 (±0.38) </t>
  </si>
  <si>
    <t>linear</t>
  </si>
  <si>
    <t>branched (multiple)</t>
  </si>
  <si>
    <t>2.44 (±0.78) to 3.11 (±0.79)</t>
  </si>
  <si>
    <t>Suspended Particulate Matter</t>
  </si>
  <si>
    <t>2.77 (±0.53) to 2.96 (±0.48)</t>
  </si>
  <si>
    <t>3.38 (±0.43)</t>
  </si>
  <si>
    <t>4.03 (±0.56)</t>
  </si>
  <si>
    <t>2.22 (±0.64) to 3.17 (±0.51)</t>
  </si>
  <si>
    <t>2.47 (±0.98) to 3.42 (±0.75)</t>
  </si>
  <si>
    <t>2.6 to 3.5</t>
  </si>
  <si>
    <t>Wang, Y., N. Khan, D. Huang, K.C. Carroll, and M.L. Brusseau. 2020. Transport of PFOS in Aquifer Sediment: Transport Behavior and a Distributed-Sorption Model. Science of the Total Environment 779: 146444.</t>
  </si>
  <si>
    <t>Aquifer Sediment</t>
  </si>
  <si>
    <t>Wang et al., 2021</t>
  </si>
  <si>
    <t>Not available</t>
  </si>
  <si>
    <t>Sum of all isomers</t>
  </si>
  <si>
    <t>3.0 (±0.7)</t>
  </si>
  <si>
    <t>3.4 (±0.8)</t>
  </si>
  <si>
    <t>2.76 (±0.09)</t>
  </si>
  <si>
    <t>3.39 (±0.02)</t>
  </si>
  <si>
    <t>4.31 (±0.08)</t>
  </si>
  <si>
    <t>2.32 (±0.15)</t>
  </si>
  <si>
    <t>3.37 (±0.27)</t>
  </si>
  <si>
    <t>Dong et al., 2021</t>
  </si>
  <si>
    <t>Dong, D., S. Kancharla, J. Hooper, M. Tsianou, D. Bedrov, P. Alexandridis. 2021 Controlling the Self-Assembly of Perfluorinated Surfactants in Aqueous Environments. Phys Chem Chem Physics 23: 10029-10039.</t>
  </si>
  <si>
    <r>
      <t>GenX</t>
    </r>
    <r>
      <rPr>
        <vertAlign val="superscript"/>
        <sz val="11"/>
        <color theme="1"/>
        <rFont val="Calibri"/>
        <family val="2"/>
        <scheme val="minor"/>
      </rPr>
      <t>b</t>
    </r>
  </si>
  <si>
    <r>
      <t>HFPO-Da</t>
    </r>
    <r>
      <rPr>
        <vertAlign val="superscript"/>
        <sz val="11"/>
        <color theme="1"/>
        <rFont val="Calibri"/>
        <family val="2"/>
        <scheme val="minor"/>
      </rPr>
      <t>b</t>
    </r>
  </si>
  <si>
    <t xml:space="preserve">2.63 (±0.34) </t>
  </si>
  <si>
    <r>
      <t>GenX</t>
    </r>
    <r>
      <rPr>
        <vertAlign val="superscript"/>
        <sz val="11"/>
        <rFont val="Calibri"/>
        <family val="2"/>
        <scheme val="minor"/>
      </rPr>
      <t>c</t>
    </r>
  </si>
  <si>
    <t xml:space="preserve">-44 </t>
  </si>
  <si>
    <t>DONA</t>
  </si>
  <si>
    <t>b. HFPO-DA is the acid form - the ammonium salt form is commonly referred to as GenX. Both compounds are listed in the table.</t>
  </si>
  <si>
    <t>c. HFPO-DA is the acid form - the ammonium salt form is commonly referred to as GenX. Both compounds are listed in the table.</t>
  </si>
  <si>
    <t>Perfluorooctane sulfonamidoethanol</t>
  </si>
  <si>
    <r>
      <t>b. The K</t>
    </r>
    <r>
      <rPr>
        <vertAlign val="subscript"/>
        <sz val="11"/>
        <color theme="1"/>
        <rFont val="Calibri"/>
        <family val="2"/>
      </rPr>
      <t>aw</t>
    </r>
    <r>
      <rPr>
        <sz val="11"/>
        <color theme="1"/>
        <rFont val="Calibri"/>
        <family val="2"/>
      </rPr>
      <t xml:space="preserve"> is defined as the air-water distribution ratio.</t>
    </r>
  </si>
  <si>
    <r>
      <t>T 
(°C)</t>
    </r>
    <r>
      <rPr>
        <b/>
        <vertAlign val="superscript"/>
        <sz val="14"/>
        <color theme="1"/>
        <rFont val="Calibri"/>
        <family val="2"/>
      </rPr>
      <t>c</t>
    </r>
  </si>
  <si>
    <r>
      <t>Reference</t>
    </r>
    <r>
      <rPr>
        <b/>
        <vertAlign val="superscript"/>
        <sz val="14"/>
        <color theme="1"/>
        <rFont val="Calibri"/>
        <family val="2"/>
      </rPr>
      <t>d</t>
    </r>
  </si>
  <si>
    <t>c. Blue shading indicates that the temperature was not reported, but assumed 25°C for conversion purposes.</t>
  </si>
  <si>
    <t>When available, data specified for branched and linear isomers were combined.</t>
  </si>
  <si>
    <t>ATSDR, 2021</t>
  </si>
  <si>
    <t>ATSDR. 2021. Draft Toxicological Profile for Perfluoroalkyls. https://www.atsdr.cdc.gov/ToxProfiles/tp200.pdf</t>
  </si>
  <si>
    <t>24-30</t>
  </si>
  <si>
    <t>Sorli et al., 2020</t>
  </si>
  <si>
    <t xml:space="preserve">Sorli, Jorid B., Marit Lag, Leni Ekeren, Jesus Perez-Gil, Line S. Haug, Emilie Da Silva, Muhammad N. Matrod, Kristine B. Gutzkow, and Birgitte Lindeman. 2020. Per- and polyfluoroalkyl substances (PFASs) modify lung surfactant function and pro-inflammatory responses in human bronchial epithelial cells. Toxicology in Viro 62: 104656. </t>
  </si>
  <si>
    <t>Viada et al., 2018</t>
  </si>
  <si>
    <t>Viada, Banjamin Nahuel, Ana Valeria Juarez, Erica Marcela Pachon Gomez, Mariana Adela Fernandez, and Lidia Mabel Yudi. 2018. Determination of the critical micellar concentration of perfluorinated surfactants by cyclic voltammetry at liquid/liquid interfaces. Electrochimica Acta 263: 499-507.</t>
  </si>
  <si>
    <t>10-14</t>
  </si>
  <si>
    <t>-0.077-35.3</t>
  </si>
  <si>
    <t xml:space="preserve">4.71-68.5 </t>
  </si>
  <si>
    <t xml:space="preserve">-2.31-98.5 </t>
  </si>
  <si>
    <t>108-114</t>
  </si>
  <si>
    <t>-0.4-111</t>
  </si>
  <si>
    <t>1.77-1.92</t>
  </si>
  <si>
    <t>0.264-119</t>
  </si>
  <si>
    <t>52.3-130</t>
  </si>
  <si>
    <t>20.4-106</t>
  </si>
  <si>
    <t>10.7-135</t>
  </si>
  <si>
    <t>24.9-182</t>
  </si>
  <si>
    <t>13.4-183</t>
  </si>
  <si>
    <t>11.6-186</t>
  </si>
  <si>
    <t>13.7-37.8</t>
  </si>
  <si>
    <t>1.69-1.73</t>
  </si>
  <si>
    <t>16.8-162</t>
  </si>
  <si>
    <t>18.7-126</t>
  </si>
  <si>
    <t xml:space="preserve">30.1-80.8 </t>
  </si>
  <si>
    <t xml:space="preserve">21.2-102 </t>
  </si>
  <si>
    <t>23.3-96</t>
  </si>
  <si>
    <t>57.5-60</t>
  </si>
  <si>
    <t>54.8-153</t>
  </si>
  <si>
    <t>66.8-88.1</t>
  </si>
  <si>
    <t>-16.4-22.6</t>
  </si>
  <si>
    <t>-0.998-47.5</t>
  </si>
  <si>
    <t>-2.65-92.7</t>
  </si>
  <si>
    <t>203-218</t>
  </si>
  <si>
    <t>198-225</t>
  </si>
  <si>
    <t>206-226</t>
  </si>
  <si>
    <t>224-251</t>
  </si>
  <si>
    <t>224-255</t>
  </si>
  <si>
    <t>181-199</t>
  </si>
  <si>
    <t>219-258</t>
  </si>
  <si>
    <t>224-265</t>
  </si>
  <si>
    <t>194-227</t>
  </si>
  <si>
    <t>198-227</t>
  </si>
  <si>
    <t>196-247</t>
  </si>
  <si>
    <t>221-290</t>
  </si>
  <si>
    <t>222-319</t>
  </si>
  <si>
    <t>90-174</t>
  </si>
  <si>
    <t>122-174</t>
  </si>
  <si>
    <t>111-228</t>
  </si>
  <si>
    <t>173-188</t>
  </si>
  <si>
    <t>27-54</t>
  </si>
  <si>
    <t>103-219</t>
  </si>
  <si>
    <t>97.9-99.1</t>
  </si>
  <si>
    <t>80-96</t>
  </si>
  <si>
    <t>110-407</t>
  </si>
  <si>
    <t>93-138</t>
  </si>
  <si>
    <t>113-206</t>
  </si>
  <si>
    <t>USEPA. 2023. “CompTox Chemicals Dashboard.” U. S. Environmental Protection Agency, Last Modified 10-27-2020. https://www.epa.gov/chemical-research/comptox-chemicals-dashboard.</t>
  </si>
  <si>
    <t>3M Company, 2021</t>
  </si>
  <si>
    <t>3M Company.  2021.  Final Report: Summary of Physical/Chemical and Environmental Parameters for PFAS : Subject to Interim Special Order by Consent No. 20-086-CWP/AP/GW/HW/DW/SW, paragraph 37(J)(3). Laboratory Request Number: E21-0037. Published January 14, 2021. https://rais.ornl.gov/documents/3M.pdf</t>
  </si>
  <si>
    <t>log -
mg/L</t>
  </si>
  <si>
    <t>log - 
mol/L</t>
  </si>
  <si>
    <t>a. Orange shading indicates a secondary reference source, including clearinghouse or chemical supply websites. These data are compiled from sources including the EPA’s computational toxicology research databases, and public domain databases such as the National Center for Biotechnology Information’s PubChem database and EPA's ECOTOX Knowledgebase. Individual values obtained from these websites have not been validated. Values from clearinghouse websites were only included when there were no peer-reviewed values available.</t>
  </si>
  <si>
    <r>
      <t>GenX</t>
    </r>
    <r>
      <rPr>
        <vertAlign val="superscript"/>
        <sz val="11"/>
        <rFont val="Calibri"/>
        <family val="2"/>
        <scheme val="minor"/>
      </rPr>
      <t>b</t>
    </r>
  </si>
  <si>
    <r>
      <t>Reference</t>
    </r>
    <r>
      <rPr>
        <b/>
        <vertAlign val="superscript"/>
        <sz val="14"/>
        <rFont val="Calibri"/>
        <family val="2"/>
        <scheme val="minor"/>
      </rPr>
      <t>a</t>
    </r>
  </si>
  <si>
    <t>b. Orange shading indicates a secondary reference source, including clearinghouse or chemical supply websites. These data are compiled from sources including the EPA’s computational toxicology research databases, and public domain databases such as the National Center for Biotechnology Information’s PubChem database and EPA's ECOTOX Knowledgebase. Individual values obtained from these websites have not been validated. Values from clearinghouse websites were only included when there were no peer-reviewed values available.</t>
  </si>
  <si>
    <r>
      <t>Reference No.</t>
    </r>
    <r>
      <rPr>
        <b/>
        <vertAlign val="superscript"/>
        <sz val="14"/>
        <color theme="1"/>
        <rFont val="Calibri"/>
        <family val="2"/>
      </rPr>
      <t>b</t>
    </r>
  </si>
  <si>
    <t>d. Orange shading indicates a secondary reference source, including clearinghouse or chemical supply websites. These data are compiled from sources including the EPA’s computational toxicology research databases, and public domain databases such as the National Center for Biotechnology Information’s PubChem database and EPA's ECOTOX Knowledgebase. Individual values obtained from these websites have not been validated. Values from clearinghouse websites were only included when there were no peer-reviewed values available.</t>
  </si>
  <si>
    <t>e. HFPO-DA is the acid form - the ammonium salt form is commonly referred to as GenX. Both compounds are listed in the table.</t>
  </si>
  <si>
    <r>
      <t>GenX</t>
    </r>
    <r>
      <rPr>
        <vertAlign val="superscript"/>
        <sz val="11"/>
        <rFont val="Calibri"/>
        <family val="2"/>
        <scheme val="minor"/>
      </rPr>
      <t>e</t>
    </r>
  </si>
  <si>
    <r>
      <t>HFPO-DA</t>
    </r>
    <r>
      <rPr>
        <vertAlign val="superscript"/>
        <sz val="11"/>
        <rFont val="Calibri"/>
        <family val="2"/>
        <scheme val="minor"/>
      </rPr>
      <t>e</t>
    </r>
  </si>
  <si>
    <r>
      <t>Reference No.</t>
    </r>
    <r>
      <rPr>
        <b/>
        <vertAlign val="superscript"/>
        <sz val="14"/>
        <color theme="1"/>
        <rFont val="Calibri"/>
        <family val="2"/>
        <scheme val="minor"/>
      </rPr>
      <t>d</t>
    </r>
  </si>
  <si>
    <r>
      <t>Reference</t>
    </r>
    <r>
      <rPr>
        <b/>
        <vertAlign val="superscript"/>
        <sz val="14"/>
        <color theme="1"/>
        <rFont val="Calibri"/>
        <family val="2"/>
      </rPr>
      <t>a</t>
    </r>
  </si>
  <si>
    <r>
      <t>Reference No.</t>
    </r>
    <r>
      <rPr>
        <b/>
        <vertAlign val="superscript"/>
        <sz val="14"/>
        <rFont val="Calibri"/>
        <family val="2"/>
        <scheme val="minor"/>
      </rPr>
      <t>b</t>
    </r>
  </si>
  <si>
    <t>12-14</t>
  </si>
  <si>
    <t>77-79</t>
  </si>
  <si>
    <t>112-114</t>
  </si>
  <si>
    <t>117.5-122</t>
  </si>
  <si>
    <t>197-200</t>
  </si>
  <si>
    <t>1.641-1.649</t>
  </si>
  <si>
    <t>20/NR</t>
  </si>
  <si>
    <t>Perfluorobutane sulfonamide</t>
  </si>
  <si>
    <t>FBSA</t>
  </si>
  <si>
    <t>30334-69-1</t>
  </si>
  <si>
    <t>67.4-71.1</t>
  </si>
  <si>
    <t>Perfluorohexane sulfonamide</t>
  </si>
  <si>
    <t>41997-13-1</t>
  </si>
  <si>
    <t>116-119</t>
  </si>
  <si>
    <t>FHxSA</t>
  </si>
  <si>
    <t>163-210</t>
  </si>
  <si>
    <t>1.62-1.79</t>
  </si>
  <si>
    <t>29.3-95.7</t>
  </si>
  <si>
    <t>195-213</t>
  </si>
  <si>
    <r>
      <t>Reported Value</t>
    </r>
    <r>
      <rPr>
        <b/>
        <vertAlign val="superscript"/>
        <sz val="14"/>
        <rFont val="Calibri"/>
        <family val="2"/>
      </rPr>
      <t>a</t>
    </r>
  </si>
  <si>
    <t>24-25</t>
  </si>
  <si>
    <t>FHxSA/PFHxSA</t>
  </si>
  <si>
    <t>FBSA/PFBSA</t>
  </si>
  <si>
    <t>117.5-121.8</t>
  </si>
  <si>
    <t>3M company, 2021</t>
  </si>
  <si>
    <t>1.1</t>
  </si>
  <si>
    <t>2.69 to 4.70</t>
  </si>
  <si>
    <t>1.63 to 2.34</t>
  </si>
  <si>
    <t>2.40</t>
  </si>
  <si>
    <t>1.52 to 2.82</t>
  </si>
  <si>
    <t>1.85 to 3.77</t>
  </si>
  <si>
    <t>4.10</t>
  </si>
  <si>
    <t>2.39 to 2.50</t>
  </si>
  <si>
    <t>3.19 to 3.41</t>
  </si>
  <si>
    <r>
      <t>C</t>
    </r>
    <r>
      <rPr>
        <vertAlign val="subscript"/>
        <sz val="11"/>
        <rFont val="Calibri"/>
        <family val="2"/>
        <scheme val="minor"/>
      </rPr>
      <t>6</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t>
    </r>
    <r>
      <rPr>
        <vertAlign val="subscript"/>
        <sz val="11"/>
        <rFont val="Calibri"/>
        <family val="2"/>
        <scheme val="minor"/>
      </rPr>
      <t>2</t>
    </r>
  </si>
  <si>
    <r>
      <t>C</t>
    </r>
    <r>
      <rPr>
        <vertAlign val="subscript"/>
        <sz val="11"/>
        <rFont val="Calibri"/>
        <family val="2"/>
        <scheme val="minor"/>
      </rPr>
      <t>4</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t>
    </r>
    <r>
      <rPr>
        <vertAlign val="subscript"/>
        <sz val="11"/>
        <rFont val="Calibri"/>
        <family val="2"/>
        <scheme val="minor"/>
      </rPr>
      <t>2</t>
    </r>
  </si>
  <si>
    <t>Zhang, 2021</t>
  </si>
  <si>
    <t>Zhang, 2021.  Key Thermodynamic Properties of Per- and Polyfluorinated Substances: Vapor Pressures, Mixture Phase Behavior and Adsorption onto Activated Carbon.  Dissertation.  Brown University.</t>
  </si>
  <si>
    <t>c. Orange shading indicates a secondary reference source, including clearinghouse or chemical supply websites. These data are compiled from sources including the EPA’s computational toxicology research databases, and public domain databases such as the National Center for Biotechnology Information’s PubChem database and EPA's ECOTOX Knowledgebase. Individual values obtained from these websites have not been validated. Values from clearinghouse websites were only included when there were no peer-reviewed values available.</t>
  </si>
  <si>
    <t>d. HFPO-DA is the acid form - the ammonium salt form is commonly referred to as GenX. Both compounds are listed in the table.</t>
  </si>
  <si>
    <r>
      <t>Reported Value</t>
    </r>
    <r>
      <rPr>
        <b/>
        <vertAlign val="superscript"/>
        <sz val="14"/>
        <color theme="1"/>
        <rFont val="Calibri"/>
        <family val="2"/>
      </rPr>
      <t>a,b</t>
    </r>
  </si>
  <si>
    <r>
      <t>Reference</t>
    </r>
    <r>
      <rPr>
        <b/>
        <vertAlign val="superscript"/>
        <sz val="14"/>
        <color theme="1"/>
        <rFont val="Calibri"/>
        <family val="2"/>
      </rPr>
      <t>c</t>
    </r>
  </si>
  <si>
    <r>
      <t>Reference No.</t>
    </r>
    <r>
      <rPr>
        <b/>
        <vertAlign val="superscript"/>
        <sz val="14"/>
        <color theme="1"/>
        <rFont val="Calibri"/>
        <family val="2"/>
      </rPr>
      <t>c</t>
    </r>
  </si>
  <si>
    <r>
      <t>GenX</t>
    </r>
    <r>
      <rPr>
        <vertAlign val="superscript"/>
        <sz val="11"/>
        <rFont val="Calibri"/>
        <family val="2"/>
        <scheme val="minor"/>
      </rPr>
      <t>d</t>
    </r>
  </si>
  <si>
    <r>
      <t>HFPO-DA</t>
    </r>
    <r>
      <rPr>
        <vertAlign val="superscript"/>
        <sz val="11"/>
        <rFont val="Calibri"/>
        <family val="2"/>
        <scheme val="minor"/>
      </rPr>
      <t>d</t>
    </r>
  </si>
  <si>
    <t>b. The values in this table do not differentiate between sublimation and liquid vapor pressure because this information is not available across sources.</t>
  </si>
  <si>
    <t>https://pfas-1.itrcweb.org</t>
  </si>
  <si>
    <r>
      <t xml:space="preserve">Users who identify updates to the material in this table are encouraged to send that information to </t>
    </r>
    <r>
      <rPr>
        <b/>
        <u/>
        <sz val="14"/>
        <color rgb="FF0070C0"/>
        <rFont val="Calibri"/>
        <family val="2"/>
        <scheme val="minor"/>
      </rPr>
      <t>itrc@itrcweb.org</t>
    </r>
  </si>
  <si>
    <t>See ITRC Disclaimer</t>
  </si>
  <si>
    <t>http://pfas-1.itrcweb.org/about-itrc/#disclaimer</t>
  </si>
  <si>
    <t>ITRC PFAS Physical and Chemical Properties Table 4-1 Excel File</t>
  </si>
  <si>
    <t>July 2023</t>
  </si>
  <si>
    <t>This table belongs with the ITRC PFAS Technical and Regulatory Guidance Document. The ITRC intends to update this table periodically as new information is gathered. The user is encouraged to visit the ITRC PFAS web page to access the current version of this file. Please see the ITRC Disclaimer. Links to the web page and disclaimer are on the Read Me tab.</t>
  </si>
  <si>
    <t xml:space="preserve">This table belongs with the ITRC PFAS Technical and Regulatory Guidance Document. The ITRC intends to update this table periodically as new information is gathered. The user is encouraged to visit the ITRC PFAS web page to access the current version of this file. Please see the ITRC Disclaimer. Links to the web page and disclaimer are on the Read Me tab.															</t>
  </si>
  <si>
    <t xml:space="preserve">This table belongs with the ITRC PFAS Technical and Regulatory Guidance Document. The ITRC intends to update this table periodically as new information is gathered. The user is encouraged to visit the ITRC PFAS web page to access the current version of this file. Please see the ITRC Disclaimer. Links to the web page and disclaimer are on the Read Me tab.															"												</t>
  </si>
  <si>
    <t xml:space="preserve">This table belongs with the ITRC PFAS Technical and Regulatory Guidance Document. The ITRC intends to update this table periodically as new information is gathered. The user is encouraged to visit the ITRC PFAS web page to access the current version of this file. Please see the ITRC Disclaimer. Links to the web page and disclaimer are on the Read Me tab.                  </t>
  </si>
  <si>
    <t>This workbook includes the PFAS Physical and Chemical Properties table and is part of the ITRC PFAS Technical and Regulatory Guidance Document. The ITRC intends to update this spreadsheet periodically as new  information is gathered. The user is encouraged to visit the ITRC PFAS web page to access the current version of this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</si>
</sst>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409]General"/>
    <numFmt numFmtId="166" formatCode="0.00000"/>
    <numFmt numFmtId="167" formatCode="0.0000"/>
    <numFmt numFmtId="168" formatCode="0.000"/>
    <numFmt numFmtId="169" formatCode="0.0E+00"/>
  </numFmts>
  <fonts count="10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4"/>
      <color theme="1"/>
      <name val="Calibri"/>
      <family val="2"/>
    </font>
    <font>
      <b/>
      <sz val="14"/>
      <color theme="1"/>
      <name val="Calibri"/>
      <family val="2"/>
    </font>
    <font>
      <b/>
      <vertAlign val="superscript"/>
      <sz val="14"/>
      <color theme="1"/>
      <name val="Calibri"/>
      <family val="2"/>
    </font>
    <font>
      <b/>
      <vertAlign val="subscript"/>
      <sz val="14"/>
      <color theme="1"/>
      <name val="Calibri"/>
      <family val="2"/>
    </font>
    <font>
      <sz val="11"/>
      <color rgb="FF000000"/>
      <name val="Calibri"/>
      <family val="2"/>
    </font>
    <font>
      <b/>
      <sz val="16"/>
      <color rgb="FFFF0000"/>
      <name val="Calibri"/>
      <family val="2"/>
      <scheme val="minor"/>
    </font>
    <font>
      <b/>
      <sz val="10"/>
      <name val="Arial Narrow"/>
      <family val="2"/>
    </font>
    <font>
      <b/>
      <sz val="11"/>
      <color theme="9"/>
      <name val="Calibri"/>
      <family val="2"/>
    </font>
    <font>
      <sz val="11"/>
      <name val="Calibri"/>
      <family val="2"/>
    </font>
    <font>
      <b/>
      <sz val="11"/>
      <color rgb="FF7030A0"/>
      <name val="Calibri"/>
      <family val="2"/>
    </font>
    <font>
      <sz val="12"/>
      <color theme="1"/>
      <name val="Calibri"/>
      <family val="2"/>
      <scheme val="minor"/>
    </font>
    <font>
      <sz val="11"/>
      <color rgb="FF7030A0"/>
      <name val="Calibri"/>
      <family val="2"/>
      <scheme val="minor"/>
    </font>
    <font>
      <sz val="12"/>
      <color rgb="FF000000"/>
      <name val="Calibri"/>
      <family val="2"/>
    </font>
    <font>
      <u/>
      <sz val="11"/>
      <name val="Calibri"/>
      <family val="2"/>
    </font>
    <font>
      <b/>
      <sz val="11"/>
      <color rgb="FF0070C0"/>
      <name val="Calibri"/>
      <family val="2"/>
    </font>
    <font>
      <b/>
      <sz val="11"/>
      <color theme="5" tint="-0.249977111117893"/>
      <name val="Calibri"/>
      <family val="2"/>
    </font>
    <font>
      <b/>
      <sz val="11"/>
      <color rgb="FFFF6600"/>
      <name val="Calibri"/>
      <family val="2"/>
    </font>
    <font>
      <b/>
      <sz val="14"/>
      <name val="Calibri"/>
      <family val="2"/>
      <scheme val="minor"/>
    </font>
    <font>
      <b/>
      <sz val="12"/>
      <color rgb="FFFF0000"/>
      <name val="Calibri"/>
      <family val="2"/>
    </font>
    <font>
      <b/>
      <sz val="11"/>
      <color rgb="FFFF0000"/>
      <name val="Calibri"/>
      <family val="2"/>
    </font>
    <font>
      <u/>
      <sz val="11"/>
      <color theme="7" tint="-0.249977111117893"/>
      <name val="Calibri"/>
      <family val="2"/>
    </font>
    <font>
      <sz val="11"/>
      <color theme="7" tint="-0.249977111117893"/>
      <name val="Calibri"/>
      <family val="2"/>
    </font>
    <font>
      <sz val="11"/>
      <color rgb="FFFF0000"/>
      <name val="Calibri"/>
      <family val="2"/>
      <scheme val="minor"/>
    </font>
    <font>
      <b/>
      <sz val="11"/>
      <color theme="1"/>
      <name val="Calibri"/>
      <family val="2"/>
      <scheme val="minor"/>
    </font>
    <font>
      <sz val="12"/>
      <name val="Calibri"/>
      <family val="2"/>
      <scheme val="minor"/>
    </font>
    <font>
      <b/>
      <sz val="14"/>
      <color rgb="FF000000"/>
      <name val="Calibri"/>
      <family val="2"/>
    </font>
    <font>
      <sz val="11"/>
      <name val="Calibri"/>
      <family val="2"/>
      <scheme val="minor"/>
    </font>
    <font>
      <b/>
      <sz val="12"/>
      <color theme="1"/>
      <name val="Calibri"/>
      <family val="2"/>
      <scheme val="minor"/>
    </font>
    <font>
      <i/>
      <sz val="11"/>
      <name val="Calibri"/>
      <family val="2"/>
      <scheme val="minor"/>
    </font>
    <font>
      <vertAlign val="subscript"/>
      <sz val="11"/>
      <color theme="1"/>
      <name val="Calibri"/>
      <family val="2"/>
      <scheme val="minor"/>
    </font>
    <font>
      <u/>
      <sz val="11"/>
      <name val="Calibri"/>
      <family val="2"/>
      <scheme val="minor"/>
    </font>
    <font>
      <strike/>
      <sz val="11"/>
      <name val="Calibri"/>
      <family val="2"/>
      <scheme val="minor"/>
    </font>
    <font>
      <sz val="11"/>
      <color rgb="FF0070C0"/>
      <name val="Calibri"/>
      <family val="2"/>
      <scheme val="minor"/>
    </font>
    <font>
      <sz val="11"/>
      <color rgb="FF222222"/>
      <name val="Calibri"/>
      <family val="2"/>
      <scheme val="minor"/>
    </font>
    <font>
      <i/>
      <sz val="11"/>
      <color rgb="FF222222"/>
      <name val="Calibri"/>
      <family val="2"/>
      <scheme val="minor"/>
    </font>
    <font>
      <b/>
      <sz val="14"/>
      <color theme="1"/>
      <name val="Calibri"/>
      <family val="2"/>
      <scheme val="minor"/>
    </font>
    <font>
      <b/>
      <sz val="11"/>
      <name val="Calibri"/>
      <family val="2"/>
    </font>
    <font>
      <i/>
      <sz val="11"/>
      <color theme="1"/>
      <name val="Calibri"/>
      <family val="2"/>
      <scheme val="minor"/>
    </font>
    <font>
      <b/>
      <sz val="11"/>
      <name val="Calibri"/>
      <family val="2"/>
      <scheme val="minor"/>
    </font>
    <font>
      <b/>
      <vertAlign val="superscript"/>
      <sz val="14"/>
      <color theme="1"/>
      <name val="Calibri"/>
      <family val="2"/>
      <scheme val="minor"/>
    </font>
    <font>
      <vertAlign val="superscript"/>
      <sz val="11"/>
      <name val="Calibri"/>
      <family val="2"/>
      <scheme val="minor"/>
    </font>
    <font>
      <sz val="14"/>
      <color theme="1"/>
      <name val="Calibri"/>
      <family val="2"/>
      <scheme val="minor"/>
    </font>
    <font>
      <vertAlign val="subscript"/>
      <sz val="11"/>
      <name val="Calibri"/>
      <family val="2"/>
      <scheme val="minor"/>
    </font>
    <font>
      <sz val="11"/>
      <color rgb="FF000000"/>
      <name val="Calibri"/>
      <family val="2"/>
      <scheme val="minor"/>
    </font>
    <font>
      <sz val="14"/>
      <color rgb="FF000000"/>
      <name val="Calibri"/>
      <family val="2"/>
      <scheme val="minor"/>
    </font>
    <font>
      <b/>
      <sz val="11"/>
      <color rgb="FFFF0000"/>
      <name val="Calibri"/>
      <family val="2"/>
      <scheme val="minor"/>
    </font>
    <font>
      <sz val="11"/>
      <color rgb="FF202122"/>
      <name val="Arial"/>
      <family val="2"/>
    </font>
    <font>
      <u/>
      <sz val="11"/>
      <color rgb="FF0B0080"/>
      <name val="Arial"/>
      <family val="2"/>
    </font>
    <font>
      <b/>
      <vertAlign val="subscript"/>
      <sz val="14"/>
      <color theme="1"/>
      <name val="Calibri"/>
      <family val="2"/>
      <scheme val="minor"/>
    </font>
    <font>
      <b/>
      <vertAlign val="superscript"/>
      <sz val="14"/>
      <name val="Calibri"/>
      <family val="2"/>
      <scheme val="minor"/>
    </font>
    <font>
      <vertAlign val="subscript"/>
      <sz val="11"/>
      <color theme="1"/>
      <name val="Calibri"/>
      <family val="2"/>
    </font>
    <font>
      <b/>
      <sz val="12"/>
      <color rgb="FF00B050"/>
      <name val="Calibri"/>
      <family val="2"/>
      <scheme val="minor"/>
    </font>
    <font>
      <sz val="8"/>
      <name val="Calibri"/>
      <family val="2"/>
      <scheme val="minor"/>
    </font>
    <font>
      <sz val="11"/>
      <color rgb="FF00B0F0"/>
      <name val="Calibri"/>
      <family val="2"/>
      <scheme val="minor"/>
    </font>
    <font>
      <b/>
      <sz val="11"/>
      <color rgb="FF7030A0"/>
      <name val="Calibri"/>
      <family val="2"/>
      <scheme val="minor"/>
    </font>
    <font>
      <vertAlign val="superscript"/>
      <sz val="11"/>
      <color theme="1"/>
      <name val="Calibri"/>
      <family val="2"/>
      <scheme val="minor"/>
    </font>
    <font>
      <b/>
      <sz val="14"/>
      <name val="Calibri"/>
      <family val="2"/>
    </font>
    <font>
      <b/>
      <vertAlign val="superscript"/>
      <sz val="14"/>
      <name val="Calibri"/>
      <family val="2"/>
    </font>
    <font>
      <b/>
      <sz val="16"/>
      <name val="Calibri"/>
      <family val="2"/>
      <scheme val="minor"/>
    </font>
    <font>
      <u/>
      <sz val="11"/>
      <color theme="10"/>
      <name val="Calibri"/>
      <family val="2"/>
    </font>
    <font>
      <u/>
      <sz val="14"/>
      <color theme="10"/>
      <name val="Calibri (Body)"/>
    </font>
    <font>
      <sz val="14"/>
      <color theme="1"/>
      <name val="Calibri (Body)"/>
    </font>
    <font>
      <u/>
      <sz val="14"/>
      <color theme="10"/>
      <name val="Calibri"/>
      <family val="2"/>
    </font>
    <font>
      <b/>
      <sz val="14"/>
      <color rgb="FF0070C0"/>
      <name val="Calibri"/>
      <family val="2"/>
      <scheme val="minor"/>
    </font>
    <font>
      <b/>
      <u/>
      <sz val="14"/>
      <color rgb="FF0070C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65">
    <border>
      <left/>
      <right/>
      <top/>
      <bottom/>
      <diagonal/>
    </border>
    <border>
      <left/>
      <right/>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top style="medium">
        <color indexed="64"/>
      </top>
      <bottom style="medium">
        <color indexed="64"/>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auto="1"/>
      </right>
      <top style="medium">
        <color auto="1"/>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style="thin">
        <color indexed="64"/>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0">
    <xf numFmtId="0" fontId="0" fillId="0" borderId="0"/>
    <xf numFmtId="0" fontId="39" fillId="0" borderId="0"/>
    <xf numFmtId="0" fontId="33" fillId="0" borderId="0"/>
    <xf numFmtId="0" fontId="32" fillId="0" borderId="0"/>
    <xf numFmtId="0" fontId="45" fillId="0" borderId="0"/>
    <xf numFmtId="0" fontId="32" fillId="0" borderId="0"/>
    <xf numFmtId="165" fontId="47" fillId="0" borderId="0"/>
    <xf numFmtId="0" fontId="30" fillId="0" borderId="0"/>
    <xf numFmtId="0" fontId="29" fillId="0" borderId="0"/>
    <xf numFmtId="0" fontId="2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applyNumberFormat="0" applyFill="0" applyBorder="0" applyAlignment="0" applyProtection="0"/>
  </cellStyleXfs>
  <cellXfs count="975">
    <xf numFmtId="0" fontId="0" fillId="0" borderId="0" xfId="0"/>
    <xf numFmtId="0" fontId="34" fillId="0" borderId="0" xfId="0" applyFont="1" applyAlignment="1">
      <alignment wrapText="1"/>
    </xf>
    <xf numFmtId="0" fontId="34" fillId="0" borderId="0" xfId="0" applyFont="1"/>
    <xf numFmtId="0" fontId="34" fillId="0" borderId="0" xfId="0" applyFont="1" applyAlignment="1">
      <alignment horizontal="center"/>
    </xf>
    <xf numFmtId="0" fontId="39" fillId="0" borderId="0" xfId="1" applyAlignment="1">
      <alignment horizontal="center"/>
    </xf>
    <xf numFmtId="0" fontId="39" fillId="0" borderId="0" xfId="1"/>
    <xf numFmtId="0" fontId="39" fillId="0" borderId="0" xfId="1" applyAlignment="1">
      <alignment wrapText="1"/>
    </xf>
    <xf numFmtId="0" fontId="39" fillId="0" borderId="0" xfId="1" applyAlignment="1">
      <alignment horizontal="left"/>
    </xf>
    <xf numFmtId="0" fontId="42" fillId="0" borderId="0" xfId="0" applyFont="1"/>
    <xf numFmtId="0" fontId="34" fillId="0" borderId="0" xfId="0" applyFont="1" applyAlignment="1">
      <alignment horizontal="left"/>
    </xf>
    <xf numFmtId="0" fontId="43" fillId="0" borderId="0" xfId="0" applyFont="1"/>
    <xf numFmtId="0" fontId="49" fillId="0" borderId="0" xfId="0" applyFont="1"/>
    <xf numFmtId="0" fontId="31" fillId="0" borderId="0" xfId="1" applyFont="1" applyAlignment="1">
      <alignment wrapText="1"/>
    </xf>
    <xf numFmtId="0" fontId="54" fillId="0" borderId="0" xfId="0" applyFont="1"/>
    <xf numFmtId="0" fontId="44" fillId="0" borderId="0" xfId="0" applyFont="1"/>
    <xf numFmtId="0" fontId="50" fillId="0" borderId="0" xfId="0" applyFont="1"/>
    <xf numFmtId="0" fontId="51" fillId="0" borderId="0" xfId="0" applyFont="1"/>
    <xf numFmtId="0" fontId="35" fillId="0" borderId="0" xfId="0" applyFont="1"/>
    <xf numFmtId="0" fontId="54" fillId="0" borderId="13" xfId="0" applyFont="1" applyBorder="1"/>
    <xf numFmtId="49" fontId="39" fillId="0" borderId="0" xfId="1" applyNumberFormat="1" applyAlignment="1">
      <alignment horizontal="right"/>
    </xf>
    <xf numFmtId="49" fontId="34" fillId="0" borderId="0" xfId="0" applyNumberFormat="1" applyFont="1" applyAlignment="1">
      <alignment horizontal="right"/>
    </xf>
    <xf numFmtId="0" fontId="54" fillId="0" borderId="0" xfId="0" applyFont="1" applyAlignment="1">
      <alignment horizontal="left"/>
    </xf>
    <xf numFmtId="17" fontId="40" fillId="0" borderId="0" xfId="1" quotePrefix="1" applyNumberFormat="1" applyFont="1" applyAlignment="1">
      <alignment wrapText="1"/>
    </xf>
    <xf numFmtId="0" fontId="53" fillId="0" borderId="0" xfId="0" applyFont="1" applyAlignment="1">
      <alignment wrapText="1"/>
    </xf>
    <xf numFmtId="0" fontId="41" fillId="0" borderId="0" xfId="1" applyFont="1" applyAlignment="1">
      <alignment horizontal="left" vertical="top" wrapText="1"/>
    </xf>
    <xf numFmtId="0" fontId="0" fillId="0" borderId="0" xfId="0" applyAlignment="1">
      <alignment wrapText="1"/>
    </xf>
    <xf numFmtId="0" fontId="43" fillId="0" borderId="0" xfId="0" applyFont="1" applyAlignment="1">
      <alignment horizontal="left" wrapText="1"/>
    </xf>
    <xf numFmtId="0" fontId="43" fillId="0" borderId="0" xfId="1" applyFont="1" applyAlignment="1">
      <alignment horizontal="left"/>
    </xf>
    <xf numFmtId="0" fontId="43" fillId="0" borderId="0" xfId="0" applyFont="1" applyAlignment="1">
      <alignment horizontal="left"/>
    </xf>
    <xf numFmtId="0" fontId="61" fillId="0" borderId="0" xfId="0" applyFont="1" applyAlignment="1">
      <alignment horizontal="left"/>
    </xf>
    <xf numFmtId="0" fontId="61" fillId="0" borderId="5" xfId="1" applyFont="1" applyBorder="1" applyAlignment="1">
      <alignment horizontal="left" vertical="center"/>
    </xf>
    <xf numFmtId="0" fontId="61" fillId="0" borderId="5" xfId="1" applyFont="1" applyBorder="1" applyAlignment="1">
      <alignment horizontal="left" vertical="center" wrapText="1"/>
    </xf>
    <xf numFmtId="0" fontId="61" fillId="0" borderId="5" xfId="0" applyFont="1" applyBorder="1" applyAlignment="1">
      <alignment horizontal="left" vertical="center" wrapText="1"/>
    </xf>
    <xf numFmtId="0" fontId="61" fillId="0" borderId="5" xfId="0" applyFont="1" applyBorder="1" applyAlignment="1">
      <alignment horizontal="left" vertical="top" wrapText="1"/>
    </xf>
    <xf numFmtId="0" fontId="61" fillId="0" borderId="5" xfId="1" applyFont="1" applyBorder="1" applyAlignment="1">
      <alignment horizontal="left" vertical="top" wrapText="1"/>
    </xf>
    <xf numFmtId="0" fontId="61" fillId="0" borderId="5" xfId="0" quotePrefix="1" applyFont="1" applyBorder="1" applyAlignment="1">
      <alignment horizontal="left" vertical="top" wrapText="1"/>
    </xf>
    <xf numFmtId="0" fontId="61" fillId="0" borderId="7" xfId="0" applyFont="1" applyBorder="1" applyAlignment="1">
      <alignment horizontal="left"/>
    </xf>
    <xf numFmtId="0" fontId="30" fillId="3" borderId="0" xfId="0" applyFont="1" applyFill="1" applyAlignment="1">
      <alignment horizontal="center"/>
    </xf>
    <xf numFmtId="0" fontId="61" fillId="0" borderId="0" xfId="0" quotePrefix="1" applyFont="1" applyAlignment="1">
      <alignment horizontal="left"/>
    </xf>
    <xf numFmtId="0" fontId="65" fillId="0" borderId="0" xfId="0" applyFont="1" applyAlignment="1">
      <alignment horizontal="left"/>
    </xf>
    <xf numFmtId="0" fontId="65" fillId="0" borderId="7" xfId="0" applyFont="1" applyBorder="1" applyAlignment="1">
      <alignment horizontal="left"/>
    </xf>
    <xf numFmtId="0" fontId="61" fillId="0" borderId="8" xfId="0" applyFont="1" applyBorder="1" applyAlignment="1">
      <alignment horizontal="left"/>
    </xf>
    <xf numFmtId="0" fontId="61" fillId="0" borderId="15" xfId="0" applyFont="1" applyBorder="1" applyAlignment="1">
      <alignment horizontal="left"/>
    </xf>
    <xf numFmtId="0" fontId="67" fillId="0" borderId="15" xfId="0" applyFont="1" applyBorder="1" applyAlignment="1">
      <alignment horizontal="center"/>
    </xf>
    <xf numFmtId="0" fontId="61" fillId="4" borderId="7" xfId="0" applyFont="1" applyFill="1" applyBorder="1" applyAlignment="1">
      <alignment horizontal="left"/>
    </xf>
    <xf numFmtId="49" fontId="60" fillId="0" borderId="0" xfId="1" applyNumberFormat="1" applyFont="1"/>
    <xf numFmtId="0" fontId="39" fillId="0" borderId="0" xfId="1" applyAlignment="1">
      <alignment horizontal="center" vertical="center"/>
    </xf>
    <xf numFmtId="0" fontId="30" fillId="0" borderId="0" xfId="1" applyFont="1" applyAlignment="1">
      <alignment wrapText="1"/>
    </xf>
    <xf numFmtId="0" fontId="68" fillId="0" borderId="5" xfId="0" applyFont="1" applyBorder="1" applyAlignment="1">
      <alignment horizontal="left" vertical="center" wrapText="1"/>
    </xf>
    <xf numFmtId="0" fontId="29" fillId="0" borderId="0" xfId="8" applyAlignment="1">
      <alignment horizontal="center"/>
    </xf>
    <xf numFmtId="0" fontId="29" fillId="0" borderId="0" xfId="8"/>
    <xf numFmtId="0" fontId="29" fillId="0" borderId="0" xfId="8" applyAlignment="1">
      <alignment horizontal="left" vertical="center"/>
    </xf>
    <xf numFmtId="0" fontId="29" fillId="0" borderId="0" xfId="8" applyAlignment="1">
      <alignment horizontal="center" vertical="center"/>
    </xf>
    <xf numFmtId="0" fontId="43" fillId="0" borderId="0" xfId="8" applyFont="1" applyAlignment="1">
      <alignment horizontal="left" vertical="center" wrapText="1"/>
    </xf>
    <xf numFmtId="0" fontId="43" fillId="0" borderId="0" xfId="8" applyFont="1" applyAlignment="1">
      <alignment horizontal="left" vertical="center"/>
    </xf>
    <xf numFmtId="0" fontId="28" fillId="0" borderId="0" xfId="0" applyFont="1"/>
    <xf numFmtId="0" fontId="61" fillId="0" borderId="5" xfId="0" applyFont="1" applyBorder="1" applyAlignment="1">
      <alignment horizontal="center"/>
    </xf>
    <xf numFmtId="0" fontId="73" fillId="3" borderId="0" xfId="0" applyFont="1" applyFill="1" applyAlignment="1">
      <alignment horizontal="left"/>
    </xf>
    <xf numFmtId="0" fontId="61" fillId="0" borderId="12" xfId="0" applyFont="1" applyBorder="1" applyAlignment="1">
      <alignment horizontal="center"/>
    </xf>
    <xf numFmtId="0" fontId="61" fillId="0" borderId="13" xfId="0" applyFont="1" applyBorder="1" applyAlignment="1">
      <alignment horizontal="center"/>
    </xf>
    <xf numFmtId="0" fontId="61" fillId="0" borderId="14" xfId="0" applyFont="1" applyBorder="1" applyAlignment="1">
      <alignment horizontal="center"/>
    </xf>
    <xf numFmtId="0" fontId="61" fillId="0" borderId="8" xfId="0" applyFont="1" applyBorder="1" applyAlignment="1">
      <alignment horizontal="center"/>
    </xf>
    <xf numFmtId="0" fontId="61" fillId="0" borderId="0" xfId="0" applyFont="1" applyAlignment="1">
      <alignment horizontal="center"/>
    </xf>
    <xf numFmtId="0" fontId="61" fillId="0" borderId="7" xfId="0" applyFont="1" applyBorder="1" applyAlignment="1">
      <alignment horizontal="center"/>
    </xf>
    <xf numFmtId="0" fontId="43" fillId="0" borderId="0" xfId="0" applyFont="1" applyAlignment="1">
      <alignment horizontal="center"/>
    </xf>
    <xf numFmtId="0" fontId="36" fillId="0" borderId="0" xfId="0" applyFont="1" applyAlignment="1">
      <alignment wrapText="1"/>
    </xf>
    <xf numFmtId="0" fontId="0" fillId="0" borderId="0" xfId="0" applyAlignment="1">
      <alignment horizontal="center"/>
    </xf>
    <xf numFmtId="0" fontId="0" fillId="0" borderId="0" xfId="0" applyAlignment="1">
      <alignment horizontal="left"/>
    </xf>
    <xf numFmtId="0" fontId="36" fillId="0" borderId="21" xfId="0" applyFont="1" applyBorder="1" applyAlignment="1">
      <alignment horizontal="center" wrapText="1"/>
    </xf>
    <xf numFmtId="0" fontId="71" fillId="3" borderId="28" xfId="0" applyFont="1" applyFill="1" applyBorder="1" applyAlignment="1">
      <alignment horizontal="left" vertical="center" wrapText="1"/>
    </xf>
    <xf numFmtId="0" fontId="43" fillId="0" borderId="0" xfId="0" applyFont="1" applyAlignment="1">
      <alignment wrapText="1"/>
    </xf>
    <xf numFmtId="11" fontId="0" fillId="0" borderId="0" xfId="0" applyNumberFormat="1" applyAlignment="1">
      <alignment horizontal="center"/>
    </xf>
    <xf numFmtId="0" fontId="71" fillId="3" borderId="6" xfId="0" applyFont="1" applyFill="1" applyBorder="1" applyAlignment="1">
      <alignment horizontal="left" vertical="center" wrapText="1"/>
    </xf>
    <xf numFmtId="0" fontId="71" fillId="3" borderId="2" xfId="0" applyFont="1" applyFill="1" applyBorder="1" applyAlignment="1">
      <alignment horizontal="center" wrapText="1"/>
    </xf>
    <xf numFmtId="0" fontId="71" fillId="3" borderId="2" xfId="0" applyFont="1" applyFill="1" applyBorder="1" applyAlignment="1">
      <alignment wrapText="1"/>
    </xf>
    <xf numFmtId="0" fontId="71" fillId="3" borderId="19" xfId="0" applyFont="1" applyFill="1" applyBorder="1" applyAlignment="1">
      <alignment wrapText="1"/>
    </xf>
    <xf numFmtId="0" fontId="0" fillId="0" borderId="0" xfId="0" applyAlignment="1">
      <alignment horizontal="center" vertical="center" wrapText="1"/>
    </xf>
    <xf numFmtId="0" fontId="27" fillId="0" borderId="0" xfId="1" applyFont="1" applyAlignment="1">
      <alignment wrapText="1"/>
    </xf>
    <xf numFmtId="0" fontId="59" fillId="0" borderId="0" xfId="0" applyFont="1" applyAlignment="1">
      <alignment horizontal="center"/>
    </xf>
    <xf numFmtId="0" fontId="27" fillId="0" borderId="5" xfId="0" applyFont="1" applyBorder="1" applyAlignment="1">
      <alignment wrapText="1"/>
    </xf>
    <xf numFmtId="0" fontId="27" fillId="0" borderId="15" xfId="0" applyFont="1" applyBorder="1" applyAlignment="1">
      <alignment horizontal="center"/>
    </xf>
    <xf numFmtId="0" fontId="27" fillId="0" borderId="0" xfId="0" applyFont="1" applyAlignment="1">
      <alignment horizontal="center"/>
    </xf>
    <xf numFmtId="0" fontId="76" fillId="0" borderId="0" xfId="0" applyFont="1"/>
    <xf numFmtId="0" fontId="76" fillId="0" borderId="0" xfId="0" applyFont="1" applyAlignment="1">
      <alignment horizontal="center"/>
    </xf>
    <xf numFmtId="0" fontId="27" fillId="0" borderId="0" xfId="0" applyFont="1"/>
    <xf numFmtId="0" fontId="76" fillId="0" borderId="0" xfId="8" applyFont="1"/>
    <xf numFmtId="0" fontId="73" fillId="3" borderId="6" xfId="8" applyFont="1" applyFill="1" applyBorder="1" applyAlignment="1">
      <alignment horizontal="left" vertical="center" wrapText="1"/>
    </xf>
    <xf numFmtId="0" fontId="73" fillId="3" borderId="2" xfId="8" applyFont="1" applyFill="1" applyBorder="1" applyAlignment="1">
      <alignment wrapText="1"/>
    </xf>
    <xf numFmtId="0" fontId="73" fillId="3" borderId="19" xfId="8" applyFont="1" applyFill="1" applyBorder="1" applyAlignment="1">
      <alignment wrapText="1"/>
    </xf>
    <xf numFmtId="0" fontId="71" fillId="0" borderId="0" xfId="8" applyFont="1" applyAlignment="1">
      <alignment wrapText="1"/>
    </xf>
    <xf numFmtId="0" fontId="73" fillId="3" borderId="6" xfId="0" applyFont="1" applyFill="1" applyBorder="1" applyAlignment="1">
      <alignment horizontal="left" vertical="center" wrapText="1"/>
    </xf>
    <xf numFmtId="0" fontId="61" fillId="3" borderId="2" xfId="0" applyFont="1" applyFill="1" applyBorder="1" applyAlignment="1">
      <alignment horizontal="center"/>
    </xf>
    <xf numFmtId="0" fontId="61" fillId="3" borderId="19" xfId="0" applyFont="1" applyFill="1" applyBorder="1" applyAlignment="1">
      <alignment horizontal="center"/>
    </xf>
    <xf numFmtId="0" fontId="73" fillId="3" borderId="2" xfId="0" applyFont="1" applyFill="1" applyBorder="1" applyAlignment="1">
      <alignment vertical="center" wrapText="1"/>
    </xf>
    <xf numFmtId="0" fontId="61" fillId="3" borderId="2" xfId="0" applyFont="1" applyFill="1" applyBorder="1" applyAlignment="1">
      <alignment horizontal="center" vertical="center"/>
    </xf>
    <xf numFmtId="0" fontId="73" fillId="3" borderId="6" xfId="0" applyFont="1" applyFill="1" applyBorder="1" applyAlignment="1">
      <alignment horizontal="left" vertical="center"/>
    </xf>
    <xf numFmtId="0" fontId="73" fillId="3" borderId="2" xfId="0" applyFont="1" applyFill="1" applyBorder="1" applyAlignment="1">
      <alignment vertical="center"/>
    </xf>
    <xf numFmtId="0" fontId="78" fillId="0" borderId="0" xfId="1" applyFont="1"/>
    <xf numFmtId="0" fontId="79" fillId="0" borderId="0" xfId="1" applyFont="1"/>
    <xf numFmtId="0" fontId="79" fillId="0" borderId="0" xfId="1" applyFont="1" applyAlignment="1">
      <alignment horizontal="center" vertical="center"/>
    </xf>
    <xf numFmtId="0" fontId="78" fillId="0" borderId="8" xfId="1" applyFont="1" applyBorder="1"/>
    <xf numFmtId="0" fontId="78" fillId="0" borderId="7" xfId="1" applyFont="1" applyBorder="1"/>
    <xf numFmtId="0" fontId="78" fillId="0" borderId="15" xfId="1" applyFont="1" applyBorder="1"/>
    <xf numFmtId="0" fontId="80" fillId="0" borderId="15" xfId="1" applyFont="1" applyBorder="1"/>
    <xf numFmtId="0" fontId="80" fillId="0" borderId="0" xfId="1" applyFont="1"/>
    <xf numFmtId="0" fontId="78" fillId="0" borderId="8" xfId="1" applyFont="1" applyBorder="1" applyAlignment="1">
      <alignment wrapText="1"/>
    </xf>
    <xf numFmtId="0" fontId="78" fillId="0" borderId="0" xfId="1" applyFont="1" applyAlignment="1">
      <alignment wrapText="1"/>
    </xf>
    <xf numFmtId="49" fontId="78" fillId="0" borderId="0" xfId="1" applyNumberFormat="1" applyFont="1" applyAlignment="1">
      <alignment horizontal="right" wrapText="1"/>
    </xf>
    <xf numFmtId="49" fontId="61" fillId="0" borderId="0" xfId="1" applyNumberFormat="1" applyFont="1" applyAlignment="1">
      <alignment horizontal="right" wrapText="1"/>
    </xf>
    <xf numFmtId="0" fontId="78" fillId="0" borderId="7" xfId="1" applyFont="1" applyBorder="1" applyAlignment="1">
      <alignment wrapText="1"/>
    </xf>
    <xf numFmtId="49" fontId="78" fillId="0" borderId="0" xfId="1" applyNumberFormat="1" applyFont="1" applyAlignment="1">
      <alignment horizontal="right"/>
    </xf>
    <xf numFmtId="0" fontId="78" fillId="0" borderId="15" xfId="1" applyFont="1" applyBorder="1" applyAlignment="1">
      <alignment wrapText="1"/>
    </xf>
    <xf numFmtId="0" fontId="70" fillId="0" borderId="36" xfId="0" applyFont="1" applyBorder="1" applyAlignment="1">
      <alignment wrapText="1"/>
    </xf>
    <xf numFmtId="0" fontId="70" fillId="0" borderId="23" xfId="0" applyFont="1" applyBorder="1" applyAlignment="1">
      <alignment wrapText="1"/>
    </xf>
    <xf numFmtId="0" fontId="70" fillId="0" borderId="23" xfId="0" applyFont="1" applyBorder="1" applyAlignment="1">
      <alignment horizontal="center" wrapText="1"/>
    </xf>
    <xf numFmtId="0" fontId="70" fillId="0" borderId="37" xfId="0" applyFont="1" applyBorder="1" applyAlignment="1">
      <alignment horizontal="center" wrapText="1"/>
    </xf>
    <xf numFmtId="0" fontId="70" fillId="0" borderId="5" xfId="0" applyFont="1" applyBorder="1" applyAlignment="1">
      <alignment wrapText="1"/>
    </xf>
    <xf numFmtId="0" fontId="36" fillId="0" borderId="5" xfId="0" applyFont="1" applyBorder="1"/>
    <xf numFmtId="0" fontId="36" fillId="0" borderId="5" xfId="0" applyFont="1" applyBorder="1" applyAlignment="1">
      <alignment wrapText="1"/>
    </xf>
    <xf numFmtId="0" fontId="70" fillId="0" borderId="5" xfId="0" applyFont="1" applyBorder="1" applyAlignment="1">
      <alignment horizontal="center" wrapText="1"/>
    </xf>
    <xf numFmtId="0" fontId="27" fillId="0" borderId="5" xfId="0" applyFont="1" applyBorder="1" applyAlignment="1">
      <alignment vertical="center"/>
    </xf>
    <xf numFmtId="0" fontId="27" fillId="0" borderId="5" xfId="0" applyFont="1" applyBorder="1" applyAlignment="1">
      <alignment vertical="center" wrapText="1"/>
    </xf>
    <xf numFmtId="0" fontId="62" fillId="0" borderId="5" xfId="0" applyFont="1" applyBorder="1" applyAlignment="1">
      <alignment horizontal="center" vertical="center"/>
    </xf>
    <xf numFmtId="0" fontId="73" fillId="3" borderId="19" xfId="0" applyFont="1" applyFill="1" applyBorder="1" applyAlignment="1">
      <alignment vertical="center" wrapText="1"/>
    </xf>
    <xf numFmtId="0" fontId="73" fillId="3" borderId="19" xfId="0" applyFont="1" applyFill="1" applyBorder="1" applyAlignment="1">
      <alignment vertical="center"/>
    </xf>
    <xf numFmtId="0" fontId="73" fillId="3" borderId="19" xfId="8" applyFont="1" applyFill="1" applyBorder="1" applyAlignment="1">
      <alignment horizontal="center" wrapText="1"/>
    </xf>
    <xf numFmtId="0" fontId="27" fillId="0" borderId="0" xfId="8" applyFont="1" applyAlignment="1">
      <alignment horizontal="center" vertical="center"/>
    </xf>
    <xf numFmtId="0" fontId="27" fillId="0" borderId="0" xfId="8" applyFont="1" applyAlignment="1">
      <alignment horizontal="center"/>
    </xf>
    <xf numFmtId="0" fontId="27" fillId="0" borderId="0" xfId="8" applyFont="1" applyAlignment="1">
      <alignment horizontal="center" vertical="center" wrapText="1"/>
    </xf>
    <xf numFmtId="0" fontId="27" fillId="0" borderId="0" xfId="8" applyFont="1"/>
    <xf numFmtId="0" fontId="27" fillId="5" borderId="0" xfId="8" applyFont="1" applyFill="1" applyAlignment="1">
      <alignment horizontal="center" vertical="center" wrapText="1"/>
    </xf>
    <xf numFmtId="0" fontId="27" fillId="0" borderId="38" xfId="8" applyFont="1" applyBorder="1" applyAlignment="1">
      <alignment horizontal="center"/>
    </xf>
    <xf numFmtId="0" fontId="27" fillId="0" borderId="38" xfId="8" applyFont="1" applyBorder="1" applyAlignment="1">
      <alignment horizontal="center" vertical="center" wrapText="1"/>
    </xf>
    <xf numFmtId="0" fontId="27" fillId="0" borderId="38" xfId="8" applyFont="1" applyBorder="1"/>
    <xf numFmtId="0" fontId="61" fillId="0" borderId="33" xfId="0" applyFont="1" applyBorder="1" applyAlignment="1">
      <alignment horizontal="center"/>
    </xf>
    <xf numFmtId="0" fontId="61" fillId="0" borderId="30" xfId="0" applyFont="1" applyBorder="1" applyAlignment="1">
      <alignment horizontal="center"/>
    </xf>
    <xf numFmtId="0" fontId="27" fillId="0" borderId="1" xfId="8" applyFont="1" applyBorder="1" applyAlignment="1">
      <alignment horizontal="center" vertical="center" wrapText="1"/>
    </xf>
    <xf numFmtId="0" fontId="27" fillId="0" borderId="1" xfId="8" applyFont="1" applyBorder="1" applyAlignment="1">
      <alignment horizontal="center"/>
    </xf>
    <xf numFmtId="0" fontId="27" fillId="0" borderId="1" xfId="8" applyFont="1" applyBorder="1"/>
    <xf numFmtId="0" fontId="61" fillId="0" borderId="20" xfId="0" applyFont="1" applyBorder="1" applyAlignment="1">
      <alignment horizontal="center"/>
    </xf>
    <xf numFmtId="0" fontId="27" fillId="0" borderId="0" xfId="8" applyFont="1" applyAlignment="1">
      <alignment horizontal="center" wrapText="1"/>
    </xf>
    <xf numFmtId="11" fontId="27" fillId="0" borderId="0" xfId="8" applyNumberFormat="1" applyFont="1" applyAlignment="1">
      <alignment horizontal="center" vertical="center" wrapText="1"/>
    </xf>
    <xf numFmtId="0" fontId="27" fillId="5" borderId="38" xfId="8" applyFont="1" applyFill="1" applyBorder="1" applyAlignment="1">
      <alignment horizontal="center" vertical="center" wrapText="1"/>
    </xf>
    <xf numFmtId="11" fontId="27" fillId="0" borderId="0" xfId="8" applyNumberFormat="1" applyFont="1" applyAlignment="1">
      <alignment horizontal="center" vertical="center"/>
    </xf>
    <xf numFmtId="0" fontId="61" fillId="0" borderId="19" xfId="0" applyFont="1" applyBorder="1" applyAlignment="1">
      <alignment horizontal="center"/>
    </xf>
    <xf numFmtId="0" fontId="73" fillId="3" borderId="30" xfId="8" applyFont="1" applyFill="1" applyBorder="1" applyAlignment="1">
      <alignment wrapText="1"/>
    </xf>
    <xf numFmtId="11" fontId="27" fillId="0" borderId="0" xfId="8" applyNumberFormat="1" applyFont="1" applyAlignment="1">
      <alignment horizontal="center"/>
    </xf>
    <xf numFmtId="0" fontId="61" fillId="0" borderId="3" xfId="8" applyFont="1" applyBorder="1" applyAlignment="1">
      <alignment horizontal="left" vertical="center" wrapText="1"/>
    </xf>
    <xf numFmtId="0" fontId="61" fillId="0" borderId="1" xfId="8" applyFont="1" applyBorder="1" applyAlignment="1">
      <alignment horizontal="center" vertical="center"/>
    </xf>
    <xf numFmtId="166" fontId="27" fillId="0" borderId="0" xfId="8" applyNumberFormat="1" applyFont="1" applyAlignment="1">
      <alignment horizontal="center" vertical="center" wrapText="1"/>
    </xf>
    <xf numFmtId="167" fontId="73" fillId="3" borderId="2" xfId="8" applyNumberFormat="1" applyFont="1" applyFill="1" applyBorder="1" applyAlignment="1">
      <alignment wrapText="1"/>
    </xf>
    <xf numFmtId="168" fontId="27" fillId="0" borderId="0" xfId="8" applyNumberFormat="1" applyFont="1" applyAlignment="1">
      <alignment horizontal="center" vertical="center" wrapText="1"/>
    </xf>
    <xf numFmtId="2" fontId="27" fillId="0" borderId="0" xfId="8" applyNumberFormat="1" applyFont="1" applyAlignment="1">
      <alignment horizontal="center" vertical="center" wrapText="1"/>
    </xf>
    <xf numFmtId="164" fontId="27" fillId="0" borderId="38" xfId="8" applyNumberFormat="1" applyFont="1" applyBorder="1" applyAlignment="1">
      <alignment horizontal="center" vertical="center" wrapText="1"/>
    </xf>
    <xf numFmtId="164" fontId="27" fillId="0" borderId="0" xfId="8" applyNumberFormat="1" applyFont="1" applyAlignment="1">
      <alignment horizontal="center" vertical="center" wrapText="1"/>
    </xf>
    <xf numFmtId="164" fontId="27" fillId="0" borderId="1" xfId="8" applyNumberFormat="1" applyFont="1" applyBorder="1" applyAlignment="1">
      <alignment horizontal="center" vertical="center" wrapText="1"/>
    </xf>
    <xf numFmtId="164" fontId="73" fillId="3" borderId="2" xfId="8" applyNumberFormat="1" applyFont="1" applyFill="1" applyBorder="1" applyAlignment="1">
      <alignment wrapText="1"/>
    </xf>
    <xf numFmtId="1" fontId="27" fillId="0" borderId="1" xfId="8" applyNumberFormat="1" applyFont="1" applyBorder="1" applyAlignment="1">
      <alignment horizontal="center" vertical="center" wrapText="1"/>
    </xf>
    <xf numFmtId="169" fontId="27" fillId="0" borderId="1" xfId="8" applyNumberFormat="1" applyFont="1" applyBorder="1" applyAlignment="1">
      <alignment horizontal="center" vertical="center" wrapText="1"/>
    </xf>
    <xf numFmtId="0" fontId="81" fillId="0" borderId="0" xfId="0" applyFont="1"/>
    <xf numFmtId="0" fontId="82" fillId="0" borderId="0" xfId="0" applyFont="1"/>
    <xf numFmtId="0" fontId="26" fillId="0" borderId="0" xfId="10"/>
    <xf numFmtId="0" fontId="26" fillId="0" borderId="0" xfId="10" applyAlignment="1">
      <alignment horizontal="left" vertical="center"/>
    </xf>
    <xf numFmtId="0" fontId="26" fillId="0" borderId="0" xfId="10" applyAlignment="1">
      <alignment horizontal="center" vertical="center" wrapText="1"/>
    </xf>
    <xf numFmtId="2" fontId="27" fillId="0" borderId="0" xfId="8" applyNumberFormat="1" applyFont="1" applyAlignment="1">
      <alignment horizontal="center" vertical="center"/>
    </xf>
    <xf numFmtId="2" fontId="27" fillId="0" borderId="0" xfId="8" applyNumberFormat="1" applyFont="1" applyAlignment="1">
      <alignment horizontal="center"/>
    </xf>
    <xf numFmtId="1" fontId="27" fillId="0" borderId="0" xfId="8" applyNumberFormat="1" applyFont="1" applyAlignment="1">
      <alignment horizontal="center" vertical="center"/>
    </xf>
    <xf numFmtId="0" fontId="70" fillId="0" borderId="0" xfId="0" applyFont="1"/>
    <xf numFmtId="0" fontId="26" fillId="0" borderId="0" xfId="10" applyAlignment="1">
      <alignment horizontal="center"/>
    </xf>
    <xf numFmtId="0" fontId="26" fillId="0" borderId="0" xfId="10" applyAlignment="1">
      <alignment horizontal="center" vertical="center"/>
    </xf>
    <xf numFmtId="0" fontId="43" fillId="0" borderId="0" xfId="1" applyFont="1" applyAlignment="1">
      <alignment horizontal="center"/>
    </xf>
    <xf numFmtId="0" fontId="52" fillId="0" borderId="0" xfId="1" applyFont="1" applyAlignment="1">
      <alignment horizontal="left" vertical="center"/>
    </xf>
    <xf numFmtId="0" fontId="27" fillId="0" borderId="8" xfId="8" applyFont="1" applyBorder="1" applyAlignment="1">
      <alignment horizontal="center" vertical="center" wrapText="1"/>
    </xf>
    <xf numFmtId="0" fontId="27" fillId="0" borderId="8" xfId="8" applyFont="1" applyBorder="1" applyAlignment="1">
      <alignment horizontal="center"/>
    </xf>
    <xf numFmtId="164" fontId="27" fillId="0" borderId="8" xfId="8" applyNumberFormat="1" applyFont="1" applyBorder="1" applyAlignment="1">
      <alignment horizontal="center" vertical="center" wrapText="1"/>
    </xf>
    <xf numFmtId="0" fontId="27" fillId="0" borderId="8" xfId="8" applyFont="1" applyBorder="1"/>
    <xf numFmtId="0" fontId="27" fillId="0" borderId="7" xfId="8" applyFont="1" applyBorder="1" applyAlignment="1">
      <alignment horizontal="center" vertical="center"/>
    </xf>
    <xf numFmtId="0" fontId="27" fillId="0" borderId="7" xfId="8" applyFont="1" applyBorder="1" applyAlignment="1">
      <alignment horizontal="center" vertical="center" wrapText="1"/>
    </xf>
    <xf numFmtId="0" fontId="27" fillId="0" borderId="7" xfId="8" applyFont="1" applyBorder="1" applyAlignment="1">
      <alignment horizontal="center"/>
    </xf>
    <xf numFmtId="164" fontId="27" fillId="0" borderId="7" xfId="8" applyNumberFormat="1" applyFont="1" applyBorder="1" applyAlignment="1">
      <alignment horizontal="center" vertical="center" wrapText="1"/>
    </xf>
    <xf numFmtId="0" fontId="27" fillId="5" borderId="7" xfId="8" applyFont="1" applyFill="1" applyBorder="1" applyAlignment="1">
      <alignment horizontal="center" vertical="center" wrapText="1"/>
    </xf>
    <xf numFmtId="0" fontId="27" fillId="0" borderId="7" xfId="8" applyFont="1" applyBorder="1"/>
    <xf numFmtId="0" fontId="61" fillId="0" borderId="15" xfId="8" applyFont="1" applyBorder="1" applyAlignment="1">
      <alignment horizontal="left" vertical="center" wrapText="1"/>
    </xf>
    <xf numFmtId="0" fontId="61" fillId="0" borderId="15" xfId="8" applyFont="1" applyBorder="1" applyAlignment="1">
      <alignment horizontal="center" vertical="center"/>
    </xf>
    <xf numFmtId="0" fontId="27" fillId="0" borderId="15" xfId="8" applyFont="1" applyBorder="1" applyAlignment="1">
      <alignment horizontal="center"/>
    </xf>
    <xf numFmtId="0" fontId="27" fillId="0" borderId="15" xfId="8" applyFont="1" applyBorder="1" applyAlignment="1">
      <alignment horizontal="center" vertical="center" wrapText="1"/>
    </xf>
    <xf numFmtId="164" fontId="27" fillId="0" borderId="15" xfId="8" applyNumberFormat="1" applyFont="1" applyBorder="1" applyAlignment="1">
      <alignment horizontal="center" vertical="center" wrapText="1"/>
    </xf>
    <xf numFmtId="0" fontId="27" fillId="0" borderId="15" xfId="8" applyFont="1" applyBorder="1"/>
    <xf numFmtId="0" fontId="61" fillId="0" borderId="18" xfId="0" applyFont="1" applyBorder="1" applyAlignment="1">
      <alignment horizontal="center"/>
    </xf>
    <xf numFmtId="0" fontId="61" fillId="0" borderId="32" xfId="0" applyFont="1" applyBorder="1" applyAlignment="1">
      <alignment horizontal="center"/>
    </xf>
    <xf numFmtId="0" fontId="61" fillId="0" borderId="31" xfId="0" applyFont="1" applyBorder="1" applyAlignment="1">
      <alignment horizontal="center"/>
    </xf>
    <xf numFmtId="0" fontId="61" fillId="0" borderId="45" xfId="8" applyFont="1" applyBorder="1" applyAlignment="1">
      <alignment horizontal="left" vertical="center" wrapText="1"/>
    </xf>
    <xf numFmtId="0" fontId="61" fillId="0" borderId="34" xfId="0" applyFont="1" applyBorder="1" applyAlignment="1">
      <alignment horizontal="center"/>
    </xf>
    <xf numFmtId="0" fontId="71" fillId="3" borderId="2" xfId="0" applyFont="1" applyFill="1" applyBorder="1" applyAlignment="1">
      <alignment vertical="center" wrapText="1"/>
    </xf>
    <xf numFmtId="0" fontId="71" fillId="3" borderId="19" xfId="0" applyFont="1" applyFill="1" applyBorder="1" applyAlignment="1">
      <alignment vertical="center" wrapText="1"/>
    </xf>
    <xf numFmtId="0" fontId="71" fillId="3" borderId="29" xfId="0" applyFont="1" applyFill="1" applyBorder="1" applyAlignment="1">
      <alignment horizontal="center" vertical="center" wrapText="1"/>
    </xf>
    <xf numFmtId="0" fontId="58" fillId="3" borderId="6" xfId="0" applyFont="1" applyFill="1" applyBorder="1"/>
    <xf numFmtId="0" fontId="61" fillId="3" borderId="2" xfId="0" applyFont="1" applyFill="1" applyBorder="1" applyAlignment="1">
      <alignment horizontal="left"/>
    </xf>
    <xf numFmtId="0" fontId="73" fillId="3" borderId="2" xfId="0" applyFont="1" applyFill="1" applyBorder="1" applyAlignment="1">
      <alignment horizontal="center"/>
    </xf>
    <xf numFmtId="0" fontId="73" fillId="3" borderId="6" xfId="0" applyFont="1" applyFill="1" applyBorder="1" applyAlignment="1">
      <alignment horizontal="left"/>
    </xf>
    <xf numFmtId="0" fontId="61" fillId="0" borderId="15" xfId="0" applyFont="1" applyBorder="1" applyAlignment="1">
      <alignment horizontal="center"/>
    </xf>
    <xf numFmtId="0" fontId="58" fillId="3" borderId="16" xfId="0" applyFont="1" applyFill="1" applyBorder="1"/>
    <xf numFmtId="0" fontId="61" fillId="3" borderId="38" xfId="0" applyFont="1" applyFill="1" applyBorder="1" applyAlignment="1">
      <alignment horizontal="left"/>
    </xf>
    <xf numFmtId="164" fontId="61" fillId="0" borderId="0" xfId="0" applyNumberFormat="1" applyFont="1" applyAlignment="1">
      <alignment horizontal="center" vertical="center"/>
    </xf>
    <xf numFmtId="0" fontId="61" fillId="0" borderId="0" xfId="0" applyFont="1" applyAlignment="1">
      <alignment horizontal="center" wrapText="1"/>
    </xf>
    <xf numFmtId="0" fontId="61" fillId="0" borderId="38" xfId="0" applyFont="1" applyBorder="1" applyAlignment="1">
      <alignment horizontal="center"/>
    </xf>
    <xf numFmtId="0" fontId="27" fillId="0" borderId="38" xfId="0" applyFont="1" applyBorder="1" applyAlignment="1">
      <alignment horizontal="center"/>
    </xf>
    <xf numFmtId="0" fontId="27" fillId="0" borderId="38" xfId="0" applyFont="1" applyBorder="1"/>
    <xf numFmtId="0" fontId="61" fillId="0" borderId="4" xfId="0" applyFont="1" applyBorder="1"/>
    <xf numFmtId="0" fontId="61" fillId="2" borderId="3" xfId="0" applyFont="1" applyFill="1" applyBorder="1"/>
    <xf numFmtId="0" fontId="61" fillId="0" borderId="1" xfId="0" applyFont="1" applyBorder="1" applyAlignment="1">
      <alignment horizontal="center"/>
    </xf>
    <xf numFmtId="164" fontId="61" fillId="0" borderId="1" xfId="0" applyNumberFormat="1" applyFont="1" applyBorder="1" applyAlignment="1">
      <alignment horizontal="center" vertical="center"/>
    </xf>
    <xf numFmtId="0" fontId="61" fillId="0" borderId="1" xfId="0" applyFont="1" applyBorder="1" applyAlignment="1">
      <alignment horizontal="center" wrapText="1"/>
    </xf>
    <xf numFmtId="0" fontId="27" fillId="0" borderId="1" xfId="0" applyFont="1" applyBorder="1" applyAlignment="1">
      <alignment horizontal="center"/>
    </xf>
    <xf numFmtId="0" fontId="27" fillId="0" borderId="1" xfId="0" applyFont="1" applyBorder="1"/>
    <xf numFmtId="164" fontId="61" fillId="0" borderId="15" xfId="0" applyNumberFormat="1" applyFont="1" applyBorder="1" applyAlignment="1">
      <alignment horizontal="center" vertical="center"/>
    </xf>
    <xf numFmtId="0" fontId="61" fillId="0" borderId="15" xfId="0" applyFont="1" applyBorder="1" applyAlignment="1">
      <alignment horizontal="center" wrapText="1"/>
    </xf>
    <xf numFmtId="0" fontId="61" fillId="0" borderId="45" xfId="0" applyFont="1" applyBorder="1"/>
    <xf numFmtId="0" fontId="73" fillId="3" borderId="0" xfId="0" applyFont="1" applyFill="1" applyAlignment="1">
      <alignment horizontal="center"/>
    </xf>
    <xf numFmtId="0" fontId="73" fillId="3" borderId="30" xfId="0" applyFont="1" applyFill="1" applyBorder="1" applyAlignment="1">
      <alignment horizontal="center"/>
    </xf>
    <xf numFmtId="0" fontId="61" fillId="0" borderId="0" xfId="0" applyFont="1" applyAlignment="1">
      <alignment horizontal="center" vertical="center"/>
    </xf>
    <xf numFmtId="0" fontId="27" fillId="0" borderId="8" xfId="0" applyFont="1" applyBorder="1" applyAlignment="1">
      <alignment horizontal="center"/>
    </xf>
    <xf numFmtId="0" fontId="27" fillId="0" borderId="8" xfId="0" applyFont="1" applyBorder="1"/>
    <xf numFmtId="0" fontId="27" fillId="0" borderId="7" xfId="0" applyFont="1" applyBorder="1" applyAlignment="1">
      <alignment horizontal="center"/>
    </xf>
    <xf numFmtId="0" fontId="27" fillId="0" borderId="7" xfId="0" applyFont="1" applyBorder="1"/>
    <xf numFmtId="0" fontId="61" fillId="0" borderId="1" xfId="0" applyFont="1" applyBorder="1" applyAlignment="1">
      <alignment horizontal="center" vertical="center"/>
    </xf>
    <xf numFmtId="0" fontId="73" fillId="0" borderId="0" xfId="0" applyFont="1" applyAlignment="1">
      <alignment horizontal="center"/>
    </xf>
    <xf numFmtId="0" fontId="73" fillId="0" borderId="0" xfId="0" applyFont="1" applyAlignment="1">
      <alignment wrapText="1"/>
    </xf>
    <xf numFmtId="0" fontId="61" fillId="0" borderId="0" xfId="0" applyFont="1" applyAlignment="1">
      <alignment horizontal="center" vertical="center" wrapText="1"/>
    </xf>
    <xf numFmtId="0" fontId="27" fillId="0" borderId="0" xfId="0" applyFont="1" applyAlignment="1">
      <alignment horizontal="left"/>
    </xf>
    <xf numFmtId="0" fontId="61" fillId="0" borderId="8" xfId="0" applyFont="1" applyBorder="1" applyAlignment="1">
      <alignment horizontal="center" vertical="center" wrapText="1"/>
    </xf>
    <xf numFmtId="0" fontId="61" fillId="0" borderId="8" xfId="0" applyFont="1" applyBorder="1" applyAlignment="1">
      <alignment horizontal="center" vertical="center"/>
    </xf>
    <xf numFmtId="0" fontId="27" fillId="0" borderId="8" xfId="0" applyFont="1" applyBorder="1" applyAlignment="1">
      <alignment horizontal="left"/>
    </xf>
    <xf numFmtId="0" fontId="61" fillId="0" borderId="15" xfId="0" applyFont="1" applyBorder="1" applyAlignment="1">
      <alignment horizontal="center" vertical="center" wrapText="1"/>
    </xf>
    <xf numFmtId="0" fontId="61" fillId="0" borderId="15" xfId="0" applyFont="1" applyBorder="1" applyAlignment="1">
      <alignment horizontal="center" vertical="center"/>
    </xf>
    <xf numFmtId="0" fontId="27" fillId="0" borderId="15" xfId="0" applyFont="1" applyBorder="1" applyAlignment="1">
      <alignment horizontal="left"/>
    </xf>
    <xf numFmtId="0" fontId="61" fillId="0" borderId="16" xfId="0" applyFont="1" applyBorder="1" applyAlignment="1">
      <alignment horizontal="left" vertical="center" wrapText="1"/>
    </xf>
    <xf numFmtId="0" fontId="61" fillId="0" borderId="38" xfId="0" applyFont="1" applyBorder="1" applyAlignment="1">
      <alignment horizontal="center" vertical="center" wrapText="1"/>
    </xf>
    <xf numFmtId="0" fontId="61" fillId="0" borderId="38" xfId="0" applyFont="1" applyBorder="1" applyAlignment="1">
      <alignment horizontal="center" vertical="center"/>
    </xf>
    <xf numFmtId="0" fontId="27" fillId="0" borderId="38" xfId="0" applyFont="1" applyBorder="1" applyAlignment="1">
      <alignment horizontal="left"/>
    </xf>
    <xf numFmtId="0" fontId="61" fillId="0" borderId="45" xfId="0" applyFont="1" applyBorder="1" applyAlignment="1">
      <alignment horizontal="left" vertical="center" wrapText="1"/>
    </xf>
    <xf numFmtId="0" fontId="73" fillId="3" borderId="2" xfId="0" applyFont="1" applyFill="1" applyBorder="1" applyAlignment="1">
      <alignment horizontal="center" vertical="center" wrapText="1"/>
    </xf>
    <xf numFmtId="0" fontId="73" fillId="0" borderId="0" xfId="8" applyFont="1" applyAlignment="1">
      <alignment wrapText="1"/>
    </xf>
    <xf numFmtId="167" fontId="73" fillId="0" borderId="0" xfId="8" applyNumberFormat="1" applyFont="1" applyAlignment="1">
      <alignment wrapText="1"/>
    </xf>
    <xf numFmtId="164" fontId="73" fillId="0" borderId="0" xfId="8" applyNumberFormat="1" applyFont="1" applyAlignment="1">
      <alignment wrapText="1"/>
    </xf>
    <xf numFmtId="0" fontId="73" fillId="3" borderId="2" xfId="8" applyFont="1" applyFill="1" applyBorder="1" applyAlignment="1">
      <alignment horizontal="center" wrapText="1"/>
    </xf>
    <xf numFmtId="0" fontId="61" fillId="0" borderId="15" xfId="8" applyFont="1" applyBorder="1" applyAlignment="1">
      <alignment horizontal="center" vertical="center" wrapText="1"/>
    </xf>
    <xf numFmtId="0" fontId="73" fillId="0" borderId="15" xfId="8" applyFont="1" applyBorder="1" applyAlignment="1">
      <alignment wrapText="1"/>
    </xf>
    <xf numFmtId="0" fontId="73" fillId="3" borderId="2" xfId="8" applyFont="1" applyFill="1" applyBorder="1" applyAlignment="1">
      <alignment horizontal="center" vertical="center" wrapText="1"/>
    </xf>
    <xf numFmtId="0" fontId="61" fillId="2" borderId="4" xfId="0" applyFont="1" applyFill="1" applyBorder="1"/>
    <xf numFmtId="164" fontId="61" fillId="0" borderId="8" xfId="0" applyNumberFormat="1" applyFont="1" applyBorder="1" applyAlignment="1">
      <alignment horizontal="center" vertical="center"/>
    </xf>
    <xf numFmtId="0" fontId="61" fillId="2" borderId="47" xfId="0" applyFont="1" applyFill="1" applyBorder="1"/>
    <xf numFmtId="0" fontId="61" fillId="0" borderId="48" xfId="0" applyFont="1" applyBorder="1" applyAlignment="1">
      <alignment horizontal="center"/>
    </xf>
    <xf numFmtId="0" fontId="61" fillId="0" borderId="50" xfId="8" applyFont="1" applyBorder="1" applyAlignment="1">
      <alignment horizontal="left" vertical="center" wrapText="1"/>
    </xf>
    <xf numFmtId="0" fontId="61" fillId="0" borderId="51" xfId="8" applyFont="1" applyBorder="1" applyAlignment="1">
      <alignment horizontal="left" vertical="center" wrapText="1"/>
    </xf>
    <xf numFmtId="0" fontId="61" fillId="0" borderId="51" xfId="8" applyFont="1" applyBorder="1" applyAlignment="1">
      <alignment horizontal="center" vertical="center"/>
    </xf>
    <xf numFmtId="0" fontId="27" fillId="0" borderId="51" xfId="8" applyFont="1" applyBorder="1" applyAlignment="1">
      <alignment horizontal="center" vertical="center" wrapText="1"/>
    </xf>
    <xf numFmtId="164" fontId="27" fillId="0" borderId="51" xfId="8" applyNumberFormat="1" applyFont="1" applyBorder="1" applyAlignment="1">
      <alignment horizontal="center" vertical="center" wrapText="1"/>
    </xf>
    <xf numFmtId="0" fontId="27" fillId="0" borderId="51" xfId="8" applyFont="1" applyBorder="1"/>
    <xf numFmtId="0" fontId="61" fillId="0" borderId="52" xfId="0" applyFont="1" applyBorder="1" applyAlignment="1">
      <alignment horizontal="center"/>
    </xf>
    <xf numFmtId="0" fontId="73" fillId="0" borderId="1" xfId="8" applyFont="1" applyBorder="1" applyAlignment="1">
      <alignment wrapText="1"/>
    </xf>
    <xf numFmtId="0" fontId="73" fillId="3" borderId="2" xfId="0" applyFont="1" applyFill="1" applyBorder="1" applyAlignment="1">
      <alignment horizontal="center" wrapText="1"/>
    </xf>
    <xf numFmtId="0" fontId="73" fillId="3" borderId="2" xfId="0" applyFont="1" applyFill="1" applyBorder="1" applyAlignment="1">
      <alignment horizontal="center" vertical="center"/>
    </xf>
    <xf numFmtId="0" fontId="58" fillId="3" borderId="3" xfId="0" applyFont="1" applyFill="1" applyBorder="1"/>
    <xf numFmtId="0" fontId="61" fillId="0" borderId="38" xfId="0" applyFont="1" applyBorder="1" applyAlignment="1">
      <alignment horizontal="center" wrapText="1"/>
    </xf>
    <xf numFmtId="164" fontId="61" fillId="0" borderId="0" xfId="0" applyNumberFormat="1" applyFont="1" applyAlignment="1">
      <alignment horizontal="center"/>
    </xf>
    <xf numFmtId="0" fontId="61" fillId="0" borderId="2" xfId="0" applyFont="1" applyBorder="1" applyAlignment="1">
      <alignment horizontal="center" wrapText="1"/>
    </xf>
    <xf numFmtId="164" fontId="61" fillId="0" borderId="0" xfId="0" applyNumberFormat="1" applyFont="1" applyAlignment="1">
      <alignment horizontal="center" wrapText="1"/>
    </xf>
    <xf numFmtId="164" fontId="61" fillId="0" borderId="8" xfId="0" applyNumberFormat="1" applyFont="1" applyBorder="1" applyAlignment="1">
      <alignment horizontal="center"/>
    </xf>
    <xf numFmtId="164" fontId="27" fillId="0" borderId="8" xfId="0" applyNumberFormat="1" applyFont="1" applyBorder="1" applyAlignment="1">
      <alignment horizontal="center"/>
    </xf>
    <xf numFmtId="0" fontId="61" fillId="0" borderId="7" xfId="0" applyFont="1" applyBorder="1" applyAlignment="1">
      <alignment horizontal="center" vertical="center" wrapText="1"/>
    </xf>
    <xf numFmtId="164" fontId="61" fillId="0" borderId="7" xfId="0" applyNumberFormat="1" applyFont="1" applyBorder="1" applyAlignment="1">
      <alignment horizontal="center"/>
    </xf>
    <xf numFmtId="164" fontId="61" fillId="0" borderId="7" xfId="9" applyNumberFormat="1" applyFont="1" applyBorder="1" applyAlignment="1">
      <alignment horizontal="center" wrapText="1"/>
    </xf>
    <xf numFmtId="164" fontId="27" fillId="0" borderId="7" xfId="0" applyNumberFormat="1" applyFont="1" applyBorder="1" applyAlignment="1">
      <alignment horizontal="center"/>
    </xf>
    <xf numFmtId="164" fontId="61" fillId="0" borderId="15" xfId="0" applyNumberFormat="1" applyFont="1" applyBorder="1" applyAlignment="1">
      <alignment horizontal="center"/>
    </xf>
    <xf numFmtId="0" fontId="61" fillId="0" borderId="4" xfId="0" applyFont="1" applyBorder="1" applyAlignment="1">
      <alignment horizontal="left" vertical="center" wrapText="1"/>
    </xf>
    <xf numFmtId="0" fontId="61" fillId="0" borderId="3" xfId="0" applyFont="1" applyBorder="1" applyAlignment="1">
      <alignment horizontal="left" vertical="center" wrapText="1"/>
    </xf>
    <xf numFmtId="0" fontId="61" fillId="0" borderId="1" xfId="0" applyFont="1" applyBorder="1" applyAlignment="1">
      <alignment horizontal="center" vertical="center" wrapText="1"/>
    </xf>
    <xf numFmtId="164" fontId="27" fillId="0" borderId="1" xfId="0" applyNumberFormat="1" applyFont="1" applyBorder="1" applyAlignment="1">
      <alignment horizontal="center"/>
    </xf>
    <xf numFmtId="0" fontId="61" fillId="0" borderId="48" xfId="0" applyFont="1" applyBorder="1" applyAlignment="1">
      <alignment horizontal="center" vertical="center" wrapText="1"/>
    </xf>
    <xf numFmtId="0" fontId="61" fillId="0" borderId="48" xfId="0" applyFont="1" applyBorder="1" applyAlignment="1">
      <alignment horizontal="center" wrapText="1"/>
    </xf>
    <xf numFmtId="0" fontId="61" fillId="0" borderId="16" xfId="0" applyFont="1" applyBorder="1" applyAlignment="1">
      <alignment horizontal="left" vertical="center"/>
    </xf>
    <xf numFmtId="0" fontId="61" fillId="0" borderId="45" xfId="0" applyFont="1" applyBorder="1" applyAlignment="1">
      <alignment horizontal="left" vertical="center"/>
    </xf>
    <xf numFmtId="0" fontId="61" fillId="0" borderId="3" xfId="0" applyFont="1" applyBorder="1" applyAlignment="1">
      <alignment horizontal="left" vertical="center"/>
    </xf>
    <xf numFmtId="0" fontId="61" fillId="0" borderId="0" xfId="0" applyFont="1" applyAlignment="1">
      <alignment vertical="center" wrapText="1"/>
    </xf>
    <xf numFmtId="0" fontId="61" fillId="0" borderId="0" xfId="0" applyFont="1" applyAlignment="1">
      <alignment horizontal="left" wrapText="1"/>
    </xf>
    <xf numFmtId="0" fontId="65" fillId="0" borderId="0" xfId="0" applyFont="1" applyAlignment="1">
      <alignment horizontal="center" wrapText="1"/>
    </xf>
    <xf numFmtId="0" fontId="61" fillId="0" borderId="0" xfId="0" applyFont="1"/>
    <xf numFmtId="0" fontId="65" fillId="0" borderId="0" xfId="0" applyFont="1" applyAlignment="1">
      <alignment horizontal="center"/>
    </xf>
    <xf numFmtId="0" fontId="61" fillId="0" borderId="0" xfId="0" applyFont="1" applyAlignment="1">
      <alignment wrapText="1"/>
    </xf>
    <xf numFmtId="0" fontId="61" fillId="0" borderId="8" xfId="0" applyFont="1" applyBorder="1" applyAlignment="1">
      <alignment wrapText="1"/>
    </xf>
    <xf numFmtId="0" fontId="61" fillId="0" borderId="7" xfId="0" applyFont="1" applyBorder="1" applyAlignment="1">
      <alignment wrapText="1"/>
    </xf>
    <xf numFmtId="0" fontId="61" fillId="0" borderId="7" xfId="0" applyFont="1" applyBorder="1" applyAlignment="1">
      <alignment horizontal="center" wrapText="1"/>
    </xf>
    <xf numFmtId="0" fontId="27" fillId="0" borderId="7" xfId="0" applyFont="1" applyBorder="1" applyAlignment="1">
      <alignment horizontal="left"/>
    </xf>
    <xf numFmtId="0" fontId="73" fillId="0" borderId="15" xfId="0" applyFont="1" applyBorder="1" applyAlignment="1">
      <alignment wrapText="1"/>
    </xf>
    <xf numFmtId="0" fontId="61" fillId="0" borderId="15" xfId="0" applyFont="1" applyBorder="1" applyAlignment="1">
      <alignment horizontal="left" wrapText="1"/>
    </xf>
    <xf numFmtId="0" fontId="65" fillId="0" borderId="15" xfId="0" applyFont="1" applyBorder="1" applyAlignment="1">
      <alignment horizontal="center" wrapText="1"/>
    </xf>
    <xf numFmtId="0" fontId="61" fillId="0" borderId="15" xfId="0" applyFont="1" applyBorder="1" applyAlignment="1">
      <alignment vertical="center" wrapText="1"/>
    </xf>
    <xf numFmtId="0" fontId="27" fillId="0" borderId="1" xfId="0" applyFont="1" applyBorder="1" applyAlignment="1">
      <alignment horizontal="left"/>
    </xf>
    <xf numFmtId="0" fontId="61" fillId="0" borderId="1" xfId="0" applyFont="1" applyBorder="1" applyAlignment="1">
      <alignment horizontal="left" wrapText="1"/>
    </xf>
    <xf numFmtId="0" fontId="61" fillId="0" borderId="38" xfId="0" applyFont="1" applyBorder="1" applyAlignment="1">
      <alignment wrapText="1"/>
    </xf>
    <xf numFmtId="0" fontId="73" fillId="0" borderId="1" xfId="0" applyFont="1" applyBorder="1" applyAlignment="1">
      <alignment wrapText="1"/>
    </xf>
    <xf numFmtId="167" fontId="73" fillId="3" borderId="19" xfId="8" applyNumberFormat="1" applyFont="1" applyFill="1" applyBorder="1" applyAlignment="1">
      <alignment wrapText="1"/>
    </xf>
    <xf numFmtId="0" fontId="26" fillId="0" borderId="5" xfId="0" applyFont="1" applyBorder="1" applyAlignment="1">
      <alignment wrapText="1"/>
    </xf>
    <xf numFmtId="0" fontId="26" fillId="0" borderId="0" xfId="0" applyFont="1" applyAlignment="1">
      <alignment horizontal="center"/>
    </xf>
    <xf numFmtId="0" fontId="26" fillId="0" borderId="38" xfId="0" applyFont="1" applyBorder="1" applyAlignment="1">
      <alignment horizontal="center"/>
    </xf>
    <xf numFmtId="0" fontId="58" fillId="3" borderId="2" xfId="0" applyFont="1" applyFill="1" applyBorder="1" applyAlignment="1">
      <alignment horizontal="center" wrapText="1"/>
    </xf>
    <xf numFmtId="0" fontId="78" fillId="3" borderId="2" xfId="1" applyFont="1" applyFill="1" applyBorder="1"/>
    <xf numFmtId="0" fontId="27" fillId="0" borderId="15" xfId="0" applyFont="1" applyBorder="1" applyAlignment="1">
      <alignment horizontal="center" vertical="center" wrapText="1"/>
    </xf>
    <xf numFmtId="49" fontId="78" fillId="0" borderId="15" xfId="1" applyNumberFormat="1" applyFont="1" applyBorder="1" applyAlignment="1">
      <alignment horizontal="right"/>
    </xf>
    <xf numFmtId="49" fontId="61" fillId="0" borderId="15" xfId="1" applyNumberFormat="1" applyFont="1" applyBorder="1" applyAlignment="1">
      <alignment horizontal="right"/>
    </xf>
    <xf numFmtId="49" fontId="78" fillId="0" borderId="2" xfId="1" applyNumberFormat="1" applyFont="1" applyBorder="1" applyAlignment="1">
      <alignment horizontal="right" vertical="center"/>
    </xf>
    <xf numFmtId="0" fontId="78" fillId="0" borderId="2" xfId="1" applyFont="1" applyBorder="1"/>
    <xf numFmtId="0" fontId="78" fillId="0" borderId="2" xfId="1" applyFont="1" applyBorder="1" applyAlignment="1">
      <alignment wrapText="1"/>
    </xf>
    <xf numFmtId="49" fontId="78" fillId="0" borderId="38" xfId="1" applyNumberFormat="1" applyFont="1" applyBorder="1" applyAlignment="1">
      <alignment horizontal="right"/>
    </xf>
    <xf numFmtId="0" fontId="78" fillId="0" borderId="38" xfId="1" applyFont="1" applyBorder="1"/>
    <xf numFmtId="0" fontId="78" fillId="0" borderId="38" xfId="1" applyFont="1" applyBorder="1" applyAlignment="1">
      <alignment wrapText="1"/>
    </xf>
    <xf numFmtId="49" fontId="78" fillId="0" borderId="1" xfId="1" applyNumberFormat="1" applyFont="1" applyBorder="1" applyAlignment="1">
      <alignment horizontal="right"/>
    </xf>
    <xf numFmtId="0" fontId="78" fillId="0" borderId="1" xfId="1" applyFont="1" applyBorder="1"/>
    <xf numFmtId="49" fontId="57" fillId="0" borderId="48" xfId="1" applyNumberFormat="1" applyFont="1" applyBorder="1" applyAlignment="1">
      <alignment horizontal="right"/>
    </xf>
    <xf numFmtId="0" fontId="78" fillId="0" borderId="48" xfId="1" applyFont="1" applyBorder="1"/>
    <xf numFmtId="0" fontId="80" fillId="0" borderId="48" xfId="1" applyFont="1" applyBorder="1"/>
    <xf numFmtId="0" fontId="61" fillId="0" borderId="8" xfId="0" applyFont="1" applyBorder="1" applyAlignment="1">
      <alignment horizontal="center" wrapText="1"/>
    </xf>
    <xf numFmtId="49" fontId="78" fillId="0" borderId="38" xfId="1" applyNumberFormat="1" applyFont="1" applyBorder="1" applyAlignment="1">
      <alignment horizontal="right" wrapText="1"/>
    </xf>
    <xf numFmtId="0" fontId="61" fillId="0" borderId="38" xfId="0" applyFont="1" applyBorder="1" applyAlignment="1">
      <alignment horizontal="left"/>
    </xf>
    <xf numFmtId="49" fontId="61" fillId="0" borderId="48" xfId="1" applyNumberFormat="1" applyFont="1" applyBorder="1" applyAlignment="1">
      <alignment horizontal="right"/>
    </xf>
    <xf numFmtId="0" fontId="61" fillId="0" borderId="48" xfId="0" applyFont="1" applyBorder="1" applyAlignment="1">
      <alignment horizontal="left"/>
    </xf>
    <xf numFmtId="0" fontId="78" fillId="0" borderId="48" xfId="1" applyFont="1" applyBorder="1" applyAlignment="1">
      <alignment wrapText="1"/>
    </xf>
    <xf numFmtId="0" fontId="78" fillId="0" borderId="1" xfId="1" applyFont="1" applyBorder="1" applyAlignment="1">
      <alignment wrapText="1"/>
    </xf>
    <xf numFmtId="0" fontId="58" fillId="3" borderId="6" xfId="0" applyFont="1" applyFill="1" applyBorder="1" applyAlignment="1">
      <alignment horizontal="left"/>
    </xf>
    <xf numFmtId="0" fontId="61" fillId="0" borderId="47" xfId="0" applyFont="1" applyBorder="1" applyAlignment="1">
      <alignment horizontal="left" vertical="center"/>
    </xf>
    <xf numFmtId="0" fontId="61" fillId="2" borderId="16" xfId="0" applyFont="1" applyFill="1" applyBorder="1" applyAlignment="1">
      <alignment horizontal="left" vertical="center"/>
    </xf>
    <xf numFmtId="0" fontId="61" fillId="2" borderId="45" xfId="0" applyFont="1" applyFill="1" applyBorder="1" applyAlignment="1">
      <alignment horizontal="left" vertical="center"/>
    </xf>
    <xf numFmtId="0" fontId="61" fillId="2" borderId="6" xfId="0" applyFont="1" applyFill="1" applyBorder="1" applyAlignment="1">
      <alignment horizontal="left" vertical="center"/>
    </xf>
    <xf numFmtId="49" fontId="61" fillId="0" borderId="1" xfId="1" applyNumberFormat="1" applyFont="1" applyBorder="1" applyAlignment="1">
      <alignment horizontal="right"/>
    </xf>
    <xf numFmtId="0" fontId="27" fillId="2" borderId="16" xfId="0" applyFont="1" applyFill="1" applyBorder="1" applyAlignment="1">
      <alignment horizontal="left" vertical="center"/>
    </xf>
    <xf numFmtId="0" fontId="27" fillId="2" borderId="47" xfId="0" applyFont="1" applyFill="1" applyBorder="1" applyAlignment="1">
      <alignment horizontal="left" vertical="center"/>
    </xf>
    <xf numFmtId="0" fontId="27" fillId="0" borderId="48" xfId="0" applyFont="1" applyBorder="1" applyAlignment="1">
      <alignment horizontal="center" vertical="center" wrapText="1"/>
    </xf>
    <xf numFmtId="49" fontId="78" fillId="0" borderId="48" xfId="1" applyNumberFormat="1" applyFont="1" applyBorder="1" applyAlignment="1">
      <alignment horizontal="right"/>
    </xf>
    <xf numFmtId="0" fontId="27" fillId="0" borderId="45" xfId="0" applyFont="1" applyBorder="1" applyAlignment="1">
      <alignment horizontal="left" vertical="center"/>
    </xf>
    <xf numFmtId="0" fontId="27" fillId="2" borderId="45" xfId="0" applyFont="1" applyFill="1" applyBorder="1" applyAlignment="1">
      <alignment horizontal="left" vertical="center"/>
    </xf>
    <xf numFmtId="0" fontId="61" fillId="0" borderId="1" xfId="0" applyFont="1" applyBorder="1" applyAlignment="1">
      <alignment horizontal="left"/>
    </xf>
    <xf numFmtId="49" fontId="60" fillId="0" borderId="0" xfId="1" applyNumberFormat="1" applyFont="1" applyAlignment="1">
      <alignment horizontal="center"/>
    </xf>
    <xf numFmtId="0" fontId="78" fillId="3" borderId="19" xfId="1" applyFont="1" applyFill="1" applyBorder="1" applyAlignment="1">
      <alignment horizontal="center"/>
    </xf>
    <xf numFmtId="0" fontId="61" fillId="0" borderId="49" xfId="0" applyFont="1" applyBorder="1" applyAlignment="1">
      <alignment horizontal="center"/>
    </xf>
    <xf numFmtId="0" fontId="58" fillId="3" borderId="13" xfId="0" applyFont="1" applyFill="1" applyBorder="1" applyAlignment="1">
      <alignment horizontal="center"/>
    </xf>
    <xf numFmtId="0" fontId="61" fillId="0" borderId="8" xfId="8" applyFont="1" applyBorder="1" applyAlignment="1">
      <alignment horizontal="center" vertical="center"/>
    </xf>
    <xf numFmtId="0" fontId="65" fillId="0" borderId="1" xfId="0" applyFont="1" applyBorder="1" applyAlignment="1">
      <alignment horizontal="left"/>
    </xf>
    <xf numFmtId="0" fontId="58" fillId="3" borderId="0" xfId="0" applyFont="1" applyFill="1" applyAlignment="1">
      <alignment horizontal="center"/>
    </xf>
    <xf numFmtId="0" fontId="27" fillId="0" borderId="15" xfId="0" applyFont="1" applyBorder="1" applyAlignment="1">
      <alignment horizontal="center" vertical="center"/>
    </xf>
    <xf numFmtId="0" fontId="66" fillId="0" borderId="0" xfId="0" applyFont="1" applyAlignment="1">
      <alignment horizontal="center"/>
    </xf>
    <xf numFmtId="0" fontId="61" fillId="0" borderId="0" xfId="0" quotePrefix="1" applyFont="1" applyAlignment="1">
      <alignment horizontal="center"/>
    </xf>
    <xf numFmtId="0" fontId="34" fillId="0" borderId="0" xfId="0" applyFont="1" applyAlignment="1">
      <alignment horizontal="center" wrapText="1"/>
    </xf>
    <xf numFmtId="0" fontId="58" fillId="3" borderId="2" xfId="0" applyFont="1" applyFill="1" applyBorder="1" applyAlignment="1">
      <alignment horizontal="center"/>
    </xf>
    <xf numFmtId="0" fontId="27" fillId="3" borderId="2" xfId="0" applyFont="1" applyFill="1" applyBorder="1" applyAlignment="1">
      <alignment horizontal="center" vertical="center"/>
    </xf>
    <xf numFmtId="0" fontId="27" fillId="3" borderId="2" xfId="0" applyFont="1" applyFill="1" applyBorder="1" applyAlignment="1">
      <alignment horizontal="center"/>
    </xf>
    <xf numFmtId="0" fontId="58" fillId="3" borderId="38" xfId="0" applyFont="1" applyFill="1" applyBorder="1" applyAlignment="1">
      <alignment horizontal="center"/>
    </xf>
    <xf numFmtId="0" fontId="27" fillId="3" borderId="38" xfId="0" applyFont="1" applyFill="1" applyBorder="1" applyAlignment="1">
      <alignment horizontal="center" vertical="center"/>
    </xf>
    <xf numFmtId="0" fontId="27" fillId="3" borderId="38" xfId="0" applyFont="1" applyFill="1" applyBorder="1" applyAlignment="1">
      <alignment horizontal="center"/>
    </xf>
    <xf numFmtId="0" fontId="61" fillId="3" borderId="38" xfId="0" applyFont="1" applyFill="1" applyBorder="1" applyAlignment="1">
      <alignment horizontal="center"/>
    </xf>
    <xf numFmtId="0" fontId="65" fillId="0" borderId="7" xfId="0" applyFont="1" applyBorder="1" applyAlignment="1">
      <alignment horizontal="center"/>
    </xf>
    <xf numFmtId="0" fontId="27" fillId="2" borderId="45" xfId="0" applyFont="1" applyFill="1" applyBorder="1"/>
    <xf numFmtId="0" fontId="27" fillId="2" borderId="3" xfId="0" applyFont="1" applyFill="1" applyBorder="1"/>
    <xf numFmtId="0" fontId="27" fillId="2" borderId="4" xfId="0" applyFont="1" applyFill="1" applyBorder="1"/>
    <xf numFmtId="0" fontId="56" fillId="2" borderId="0" xfId="0" applyFont="1" applyFill="1" applyAlignment="1">
      <alignment wrapText="1"/>
    </xf>
    <xf numFmtId="0" fontId="56" fillId="0" borderId="0" xfId="0" applyFont="1" applyAlignment="1">
      <alignment horizontal="center" wrapText="1"/>
    </xf>
    <xf numFmtId="164" fontId="56" fillId="0" borderId="0" xfId="0" applyNumberFormat="1" applyFont="1" applyAlignment="1">
      <alignment horizontal="center"/>
    </xf>
    <xf numFmtId="0" fontId="56" fillId="0" borderId="0" xfId="0" applyFont="1" applyAlignment="1">
      <alignment horizontal="center"/>
    </xf>
    <xf numFmtId="0" fontId="55" fillId="0" borderId="0" xfId="0" applyFont="1" applyAlignment="1">
      <alignment horizontal="center" wrapText="1"/>
    </xf>
    <xf numFmtId="0" fontId="48" fillId="0" borderId="0" xfId="0" applyFont="1" applyAlignment="1">
      <alignment horizontal="left" wrapText="1"/>
    </xf>
    <xf numFmtId="0" fontId="48" fillId="0" borderId="0" xfId="0" applyFont="1" applyAlignment="1">
      <alignment horizontal="center" wrapText="1"/>
    </xf>
    <xf numFmtId="0" fontId="26" fillId="0" borderId="7" xfId="0" applyFont="1" applyBorder="1" applyAlignment="1">
      <alignment horizontal="center"/>
    </xf>
    <xf numFmtId="0" fontId="61" fillId="0" borderId="7" xfId="0" quotePrefix="1" applyFont="1" applyBorder="1" applyAlignment="1">
      <alignment horizontal="center"/>
    </xf>
    <xf numFmtId="0" fontId="27" fillId="2" borderId="16" xfId="0" applyFont="1" applyFill="1" applyBorder="1"/>
    <xf numFmtId="0" fontId="27" fillId="0" borderId="45" xfId="0" applyFont="1" applyBorder="1"/>
    <xf numFmtId="0" fontId="27" fillId="0" borderId="3" xfId="0" applyFont="1" applyBorder="1"/>
    <xf numFmtId="0" fontId="61" fillId="0" borderId="53" xfId="0" applyFont="1" applyBorder="1" applyAlignment="1">
      <alignment horizontal="center"/>
    </xf>
    <xf numFmtId="0" fontId="61" fillId="0" borderId="41" xfId="0" applyFont="1" applyBorder="1" applyAlignment="1">
      <alignment horizontal="center"/>
    </xf>
    <xf numFmtId="0" fontId="61" fillId="0" borderId="54" xfId="0" applyFont="1" applyBorder="1" applyAlignment="1">
      <alignment horizontal="center"/>
    </xf>
    <xf numFmtId="0" fontId="54" fillId="0" borderId="0" xfId="1" applyFont="1"/>
    <xf numFmtId="11" fontId="61" fillId="0" borderId="15" xfId="8" applyNumberFormat="1" applyFont="1" applyBorder="1" applyAlignment="1">
      <alignment horizontal="center" wrapText="1"/>
    </xf>
    <xf numFmtId="0" fontId="61" fillId="0" borderId="15" xfId="8" applyFont="1" applyBorder="1" applyAlignment="1">
      <alignment horizontal="center" wrapText="1"/>
    </xf>
    <xf numFmtId="11" fontId="61" fillId="0" borderId="1" xfId="8" applyNumberFormat="1" applyFont="1" applyBorder="1" applyAlignment="1">
      <alignment horizontal="center" wrapText="1"/>
    </xf>
    <xf numFmtId="0" fontId="61" fillId="0" borderId="1" xfId="8" applyFont="1" applyBorder="1" applyAlignment="1">
      <alignment horizontal="center" wrapText="1"/>
    </xf>
    <xf numFmtId="0" fontId="27" fillId="0" borderId="51" xfId="8" applyFont="1" applyBorder="1" applyAlignment="1">
      <alignment horizontal="center" vertical="center"/>
    </xf>
    <xf numFmtId="0" fontId="27" fillId="0" borderId="15" xfId="8" applyFont="1" applyBorder="1" applyAlignment="1">
      <alignment horizontal="center" vertical="center"/>
    </xf>
    <xf numFmtId="0" fontId="61" fillId="0" borderId="52" xfId="0" applyFont="1" applyBorder="1" applyAlignment="1">
      <alignment horizontal="center" vertical="center"/>
    </xf>
    <xf numFmtId="0" fontId="61" fillId="0" borderId="34" xfId="0" applyFont="1" applyBorder="1" applyAlignment="1">
      <alignment horizontal="center" vertical="center"/>
    </xf>
    <xf numFmtId="0" fontId="61" fillId="0" borderId="43" xfId="0" applyFont="1" applyBorder="1" applyAlignment="1">
      <alignment horizontal="left" vertical="center" wrapText="1"/>
    </xf>
    <xf numFmtId="0" fontId="73" fillId="3" borderId="6" xfId="0" applyFont="1" applyFill="1" applyBorder="1"/>
    <xf numFmtId="0" fontId="61" fillId="0" borderId="16" xfId="0" applyFont="1" applyBorder="1"/>
    <xf numFmtId="0" fontId="61" fillId="0" borderId="7" xfId="0" applyFont="1" applyBorder="1" applyAlignment="1">
      <alignment horizontal="center" vertical="center"/>
    </xf>
    <xf numFmtId="0" fontId="61" fillId="0" borderId="1" xfId="8" applyFont="1" applyBorder="1" applyAlignment="1">
      <alignment horizontal="center" vertical="center" wrapText="1"/>
    </xf>
    <xf numFmtId="0" fontId="26" fillId="0" borderId="1" xfId="8" applyFont="1" applyBorder="1" applyAlignment="1">
      <alignment horizontal="center"/>
    </xf>
    <xf numFmtId="0" fontId="61" fillId="0" borderId="8" xfId="0" applyFont="1" applyBorder="1" applyAlignment="1">
      <alignment vertical="center" wrapText="1"/>
    </xf>
    <xf numFmtId="0" fontId="61" fillId="0" borderId="8" xfId="0" quotePrefix="1" applyFont="1" applyBorder="1" applyAlignment="1">
      <alignment horizontal="center" wrapText="1"/>
    </xf>
    <xf numFmtId="0" fontId="61" fillId="2" borderId="43" xfId="0" applyFont="1" applyFill="1" applyBorder="1"/>
    <xf numFmtId="0" fontId="61" fillId="0" borderId="4" xfId="0" applyFont="1" applyBorder="1" applyAlignment="1">
      <alignment horizontal="left" vertical="center"/>
    </xf>
    <xf numFmtId="0" fontId="61" fillId="0" borderId="43" xfId="8" applyFont="1" applyBorder="1" applyAlignment="1">
      <alignment horizontal="left" vertical="center" wrapText="1"/>
    </xf>
    <xf numFmtId="0" fontId="61" fillId="0" borderId="8" xfId="8" applyFont="1" applyBorder="1" applyAlignment="1">
      <alignment horizontal="center" vertical="center" wrapText="1"/>
    </xf>
    <xf numFmtId="0" fontId="61" fillId="0" borderId="44" xfId="0" applyFont="1" applyBorder="1" applyAlignment="1">
      <alignment horizontal="left" vertical="center" wrapText="1"/>
    </xf>
    <xf numFmtId="0" fontId="61" fillId="0" borderId="7" xfId="0" applyFont="1" applyBorder="1" applyAlignment="1">
      <alignment horizontal="left" wrapText="1"/>
    </xf>
    <xf numFmtId="0" fontId="61" fillId="0" borderId="7" xfId="0" applyFont="1" applyBorder="1" applyAlignment="1">
      <alignment vertical="center" wrapText="1"/>
    </xf>
    <xf numFmtId="0" fontId="62" fillId="0" borderId="0" xfId="0" applyFont="1" applyAlignment="1">
      <alignment horizontal="center" vertical="center"/>
    </xf>
    <xf numFmtId="164" fontId="73" fillId="3" borderId="2" xfId="0" applyNumberFormat="1" applyFont="1" applyFill="1" applyBorder="1" applyAlignment="1">
      <alignment vertical="center"/>
    </xf>
    <xf numFmtId="164" fontId="73" fillId="3" borderId="2" xfId="0" applyNumberFormat="1" applyFont="1" applyFill="1" applyBorder="1" applyAlignment="1">
      <alignment vertical="center" wrapText="1"/>
    </xf>
    <xf numFmtId="0" fontId="25" fillId="0" borderId="5" xfId="0" applyFont="1" applyBorder="1" applyAlignment="1">
      <alignment vertical="top" wrapText="1"/>
    </xf>
    <xf numFmtId="164" fontId="27" fillId="6" borderId="0" xfId="8" applyNumberFormat="1" applyFont="1" applyFill="1" applyAlignment="1">
      <alignment horizontal="center" vertical="center" wrapText="1"/>
    </xf>
    <xf numFmtId="0" fontId="24" fillId="0" borderId="0" xfId="8" applyFont="1" applyAlignment="1">
      <alignment horizontal="left" vertical="center"/>
    </xf>
    <xf numFmtId="0" fontId="70" fillId="0" borderId="21" xfId="8" applyFont="1" applyBorder="1" applyAlignment="1">
      <alignment horizontal="center" wrapText="1"/>
    </xf>
    <xf numFmtId="0" fontId="70" fillId="0" borderId="36" xfId="0" applyFont="1" applyBorder="1" applyAlignment="1">
      <alignment horizontal="left"/>
    </xf>
    <xf numFmtId="0" fontId="52" fillId="0" borderId="23" xfId="0" applyFont="1" applyBorder="1" applyAlignment="1">
      <alignment horizontal="center" wrapText="1"/>
    </xf>
    <xf numFmtId="0" fontId="52" fillId="0" borderId="37" xfId="0" applyFont="1" applyBorder="1" applyAlignment="1">
      <alignment horizontal="center" wrapText="1"/>
    </xf>
    <xf numFmtId="0" fontId="78" fillId="0" borderId="0" xfId="1" applyFont="1" applyAlignment="1">
      <alignment horizontal="center" wrapText="1"/>
    </xf>
    <xf numFmtId="0" fontId="78" fillId="0" borderId="0" xfId="1" quotePrefix="1" applyFont="1" applyAlignment="1">
      <alignment horizontal="center" wrapText="1"/>
    </xf>
    <xf numFmtId="0" fontId="78" fillId="0" borderId="7" xfId="1" quotePrefix="1" applyFont="1" applyBorder="1" applyAlignment="1">
      <alignment horizontal="center" wrapText="1"/>
    </xf>
    <xf numFmtId="0" fontId="78" fillId="0" borderId="7" xfId="1" applyFont="1" applyBorder="1" applyAlignment="1">
      <alignment horizontal="center" wrapText="1"/>
    </xf>
    <xf numFmtId="0" fontId="78" fillId="0" borderId="7" xfId="1" applyFont="1" applyBorder="1" applyAlignment="1">
      <alignment horizontal="center"/>
    </xf>
    <xf numFmtId="0" fontId="78" fillId="3" borderId="2" xfId="1" applyFont="1" applyFill="1" applyBorder="1" applyAlignment="1">
      <alignment horizontal="center"/>
    </xf>
    <xf numFmtId="0" fontId="78" fillId="0" borderId="15" xfId="1" applyFont="1" applyBorder="1" applyAlignment="1">
      <alignment horizontal="center"/>
    </xf>
    <xf numFmtId="0" fontId="78" fillId="0" borderId="0" xfId="1" applyFont="1" applyAlignment="1">
      <alignment horizontal="center"/>
    </xf>
    <xf numFmtId="0" fontId="78" fillId="0" borderId="38" xfId="1" applyFont="1" applyBorder="1" applyAlignment="1">
      <alignment horizontal="center"/>
    </xf>
    <xf numFmtId="0" fontId="61" fillId="0" borderId="48" xfId="1" applyFont="1" applyBorder="1" applyAlignment="1">
      <alignment horizontal="center"/>
    </xf>
    <xf numFmtId="0" fontId="61" fillId="3" borderId="2" xfId="1" applyFont="1" applyFill="1" applyBorder="1" applyAlignment="1">
      <alignment horizontal="center"/>
    </xf>
    <xf numFmtId="0" fontId="61" fillId="0" borderId="38" xfId="1" applyFont="1" applyBorder="1" applyAlignment="1">
      <alignment horizontal="center"/>
    </xf>
    <xf numFmtId="0" fontId="61" fillId="0" borderId="0" xfId="1" applyFont="1" applyAlignment="1">
      <alignment horizontal="center"/>
    </xf>
    <xf numFmtId="0" fontId="61" fillId="0" borderId="7" xfId="1" applyFont="1" applyBorder="1" applyAlignment="1">
      <alignment horizontal="center"/>
    </xf>
    <xf numFmtId="0" fontId="61" fillId="0" borderId="15" xfId="1" applyFont="1" applyBorder="1" applyAlignment="1">
      <alignment horizontal="center"/>
    </xf>
    <xf numFmtId="0" fontId="61" fillId="0" borderId="1" xfId="1" applyFont="1" applyBorder="1" applyAlignment="1">
      <alignment horizontal="center"/>
    </xf>
    <xf numFmtId="0" fontId="61" fillId="0" borderId="2" xfId="1" applyFont="1" applyBorder="1" applyAlignment="1">
      <alignment horizontal="center"/>
    </xf>
    <xf numFmtId="0" fontId="52" fillId="0" borderId="0" xfId="1" applyFont="1" applyAlignment="1">
      <alignment horizontal="left" vertical="top"/>
    </xf>
    <xf numFmtId="0" fontId="27" fillId="0" borderId="5" xfId="0" applyFont="1" applyBorder="1" applyAlignment="1">
      <alignment horizontal="left" vertical="center"/>
    </xf>
    <xf numFmtId="49" fontId="43" fillId="0" borderId="0" xfId="1" applyNumberFormat="1" applyFont="1" applyAlignment="1">
      <alignment horizontal="right"/>
    </xf>
    <xf numFmtId="0" fontId="58" fillId="3" borderId="1" xfId="0" applyFont="1" applyFill="1" applyBorder="1" applyAlignment="1">
      <alignment horizontal="center"/>
    </xf>
    <xf numFmtId="0" fontId="27" fillId="3" borderId="1" xfId="0" applyFont="1" applyFill="1" applyBorder="1" applyAlignment="1">
      <alignment horizontal="center" vertical="center"/>
    </xf>
    <xf numFmtId="0" fontId="27" fillId="3" borderId="1" xfId="0" applyFont="1" applyFill="1" applyBorder="1" applyAlignment="1">
      <alignment horizontal="center"/>
    </xf>
    <xf numFmtId="0" fontId="61" fillId="3" borderId="1" xfId="0" applyFont="1" applyFill="1" applyBorder="1" applyAlignment="1">
      <alignment horizontal="left"/>
    </xf>
    <xf numFmtId="0" fontId="61" fillId="3" borderId="1" xfId="0" applyFont="1" applyFill="1" applyBorder="1" applyAlignment="1">
      <alignment horizontal="center"/>
    </xf>
    <xf numFmtId="0" fontId="61" fillId="0" borderId="11" xfId="0" applyFont="1" applyBorder="1" applyAlignment="1">
      <alignment horizontal="center"/>
    </xf>
    <xf numFmtId="0" fontId="24" fillId="0" borderId="0" xfId="0" applyFont="1" applyAlignment="1">
      <alignment horizontal="center"/>
    </xf>
    <xf numFmtId="0" fontId="24" fillId="0" borderId="0" xfId="0" applyFont="1" applyAlignment="1">
      <alignment horizontal="left"/>
    </xf>
    <xf numFmtId="0" fontId="86" fillId="0" borderId="0" xfId="0" applyFont="1" applyAlignment="1">
      <alignment horizontal="left"/>
    </xf>
    <xf numFmtId="0" fontId="23" fillId="0" borderId="5" xfId="0" applyFont="1" applyBorder="1" applyAlignment="1">
      <alignment wrapText="1"/>
    </xf>
    <xf numFmtId="2" fontId="39" fillId="0" borderId="0" xfId="1" applyNumberFormat="1"/>
    <xf numFmtId="0" fontId="22" fillId="0" borderId="5" xfId="0" applyFont="1" applyBorder="1" applyAlignment="1">
      <alignment wrapText="1"/>
    </xf>
    <xf numFmtId="0" fontId="23" fillId="0" borderId="5" xfId="0" applyFont="1" applyBorder="1" applyAlignment="1">
      <alignment vertical="center" wrapText="1"/>
    </xf>
    <xf numFmtId="0" fontId="22" fillId="0" borderId="5" xfId="0" applyFont="1" applyBorder="1" applyAlignment="1">
      <alignment vertical="center" wrapText="1"/>
    </xf>
    <xf numFmtId="0" fontId="61" fillId="0" borderId="0" xfId="0" applyFont="1" applyAlignment="1">
      <alignment horizontal="left" vertical="center"/>
    </xf>
    <xf numFmtId="0" fontId="26" fillId="0" borderId="5" xfId="0" applyFont="1" applyBorder="1" applyAlignment="1">
      <alignment vertical="center" wrapText="1"/>
    </xf>
    <xf numFmtId="0" fontId="61" fillId="0" borderId="5" xfId="0" applyFont="1" applyBorder="1" applyAlignment="1">
      <alignment horizontal="center" vertical="center"/>
    </xf>
    <xf numFmtId="0" fontId="61" fillId="0" borderId="5" xfId="1" applyFont="1" applyBorder="1" applyAlignment="1">
      <alignment horizontal="center" vertical="center"/>
    </xf>
    <xf numFmtId="0" fontId="27" fillId="0" borderId="38" xfId="0" applyFont="1" applyBorder="1" applyAlignment="1">
      <alignment horizontal="center" vertical="center"/>
    </xf>
    <xf numFmtId="0" fontId="27" fillId="0" borderId="0" xfId="0" applyFont="1" applyAlignment="1">
      <alignment horizontal="center" vertical="center"/>
    </xf>
    <xf numFmtId="0" fontId="27" fillId="0" borderId="1" xfId="0" applyFont="1" applyBorder="1" applyAlignment="1">
      <alignment horizontal="center" vertical="center"/>
    </xf>
    <xf numFmtId="0" fontId="58" fillId="3" borderId="58" xfId="0" applyFont="1" applyFill="1" applyBorder="1"/>
    <xf numFmtId="164" fontId="27" fillId="0" borderId="7" xfId="0" applyNumberFormat="1" applyFont="1" applyBorder="1" applyAlignment="1">
      <alignment horizontal="center" vertical="center"/>
    </xf>
    <xf numFmtId="0" fontId="27" fillId="0" borderId="7" xfId="0" applyFont="1" applyBorder="1" applyAlignment="1">
      <alignment vertical="center"/>
    </xf>
    <xf numFmtId="164" fontId="73" fillId="3" borderId="2" xfId="0" applyNumberFormat="1" applyFont="1" applyFill="1" applyBorder="1" applyAlignment="1">
      <alignment horizontal="center" wrapText="1"/>
    </xf>
    <xf numFmtId="0" fontId="73" fillId="3" borderId="2" xfId="0" applyFont="1" applyFill="1" applyBorder="1" applyAlignment="1">
      <alignment wrapText="1"/>
    </xf>
    <xf numFmtId="0" fontId="73" fillId="3" borderId="19" xfId="0" applyFont="1" applyFill="1" applyBorder="1" applyAlignment="1">
      <alignment wrapText="1"/>
    </xf>
    <xf numFmtId="164" fontId="73" fillId="3" borderId="2" xfId="0" applyNumberFormat="1" applyFont="1" applyFill="1" applyBorder="1" applyAlignment="1">
      <alignment horizontal="center"/>
    </xf>
    <xf numFmtId="0" fontId="73" fillId="3" borderId="19" xfId="0" applyFont="1" applyFill="1" applyBorder="1" applyAlignment="1">
      <alignment horizontal="center"/>
    </xf>
    <xf numFmtId="164" fontId="61" fillId="3" borderId="2" xfId="0" applyNumberFormat="1" applyFont="1" applyFill="1" applyBorder="1" applyAlignment="1">
      <alignment horizontal="left"/>
    </xf>
    <xf numFmtId="0" fontId="61" fillId="3" borderId="19" xfId="0" applyFont="1" applyFill="1" applyBorder="1" applyAlignment="1">
      <alignment horizontal="left"/>
    </xf>
    <xf numFmtId="0" fontId="36" fillId="0" borderId="60" xfId="0" applyFont="1" applyBorder="1" applyAlignment="1">
      <alignment horizontal="center" wrapText="1"/>
    </xf>
    <xf numFmtId="164" fontId="61" fillId="0" borderId="1" xfId="0" applyNumberFormat="1" applyFont="1" applyBorder="1" applyAlignment="1">
      <alignment horizontal="center"/>
    </xf>
    <xf numFmtId="164" fontId="61" fillId="0" borderId="7" xfId="0" applyNumberFormat="1" applyFont="1" applyBorder="1" applyAlignment="1">
      <alignment horizontal="center" vertical="center" wrapText="1"/>
    </xf>
    <xf numFmtId="0" fontId="73" fillId="3" borderId="19" xfId="0" applyFont="1" applyFill="1" applyBorder="1" applyAlignment="1">
      <alignment horizontal="center" wrapText="1"/>
    </xf>
    <xf numFmtId="0" fontId="73" fillId="3" borderId="16" xfId="0" applyFont="1" applyFill="1" applyBorder="1" applyAlignment="1">
      <alignment wrapText="1"/>
    </xf>
    <xf numFmtId="0" fontId="73" fillId="3" borderId="38" xfId="0" applyFont="1" applyFill="1" applyBorder="1" applyAlignment="1">
      <alignment horizontal="center" wrapText="1"/>
    </xf>
    <xf numFmtId="0" fontId="61" fillId="3" borderId="33" xfId="0" applyFont="1" applyFill="1" applyBorder="1" applyAlignment="1">
      <alignment horizontal="center"/>
    </xf>
    <xf numFmtId="0" fontId="73" fillId="3" borderId="3" xfId="0" applyFont="1" applyFill="1" applyBorder="1" applyAlignment="1">
      <alignment wrapText="1"/>
    </xf>
    <xf numFmtId="0" fontId="73" fillId="3" borderId="1" xfId="0" applyFont="1" applyFill="1" applyBorder="1" applyAlignment="1">
      <alignment horizontal="center" wrapText="1"/>
    </xf>
    <xf numFmtId="0" fontId="61" fillId="3" borderId="20" xfId="0" applyFont="1" applyFill="1" applyBorder="1" applyAlignment="1">
      <alignment horizontal="center"/>
    </xf>
    <xf numFmtId="0" fontId="61" fillId="0" borderId="0" xfId="0" quotePrefix="1" applyFont="1" applyAlignment="1">
      <alignment horizontal="center" wrapText="1"/>
    </xf>
    <xf numFmtId="0" fontId="66" fillId="0" borderId="15" xfId="0" applyFont="1" applyBorder="1" applyAlignment="1">
      <alignment horizontal="center"/>
    </xf>
    <xf numFmtId="0" fontId="61" fillId="0" borderId="38" xfId="0" applyFont="1" applyBorder="1" applyAlignment="1">
      <alignment vertical="center" wrapText="1"/>
    </xf>
    <xf numFmtId="0" fontId="61" fillId="0" borderId="1" xfId="0" applyFont="1" applyBorder="1" applyAlignment="1">
      <alignment vertical="center" wrapText="1"/>
    </xf>
    <xf numFmtId="0" fontId="61" fillId="0" borderId="1" xfId="0" quotePrefix="1" applyFont="1" applyBorder="1" applyAlignment="1">
      <alignment horizontal="center" wrapText="1"/>
    </xf>
    <xf numFmtId="49" fontId="61" fillId="0" borderId="0" xfId="0" quotePrefix="1" applyNumberFormat="1" applyFont="1" applyAlignment="1">
      <alignment horizontal="center" wrapText="1"/>
    </xf>
    <xf numFmtId="0" fontId="27" fillId="0" borderId="0" xfId="0" quotePrefix="1" applyFont="1" applyAlignment="1">
      <alignment horizontal="center"/>
    </xf>
    <xf numFmtId="0" fontId="21" fillId="0" borderId="0" xfId="8" applyFont="1" applyAlignment="1">
      <alignment horizontal="center"/>
    </xf>
    <xf numFmtId="0" fontId="61" fillId="0" borderId="62" xfId="0" applyFont="1" applyBorder="1" applyAlignment="1">
      <alignment horizontal="center"/>
    </xf>
    <xf numFmtId="0" fontId="19" fillId="0" borderId="5" xfId="0" applyFont="1" applyBorder="1" applyAlignment="1">
      <alignment wrapText="1"/>
    </xf>
    <xf numFmtId="0" fontId="19" fillId="0" borderId="5" xfId="0" applyFont="1" applyBorder="1" applyAlignment="1">
      <alignment vertical="center" wrapText="1"/>
    </xf>
    <xf numFmtId="0" fontId="19" fillId="0" borderId="5" xfId="0" applyFont="1" applyBorder="1" applyAlignment="1">
      <alignment vertical="top" wrapText="1"/>
    </xf>
    <xf numFmtId="0" fontId="28" fillId="0" borderId="5" xfId="0" applyFont="1" applyBorder="1" applyAlignment="1">
      <alignment wrapText="1"/>
    </xf>
    <xf numFmtId="0" fontId="18" fillId="0" borderId="5" xfId="0" applyFont="1" applyBorder="1" applyAlignment="1">
      <alignment vertical="center" wrapText="1"/>
    </xf>
    <xf numFmtId="0" fontId="88" fillId="0" borderId="0" xfId="0" applyFont="1" applyAlignment="1">
      <alignment horizontal="center"/>
    </xf>
    <xf numFmtId="0" fontId="88" fillId="0" borderId="0" xfId="0" applyFont="1" applyAlignment="1">
      <alignment horizontal="left"/>
    </xf>
    <xf numFmtId="0" fontId="61" fillId="0" borderId="15" xfId="0" applyFont="1" applyBorder="1" applyAlignment="1">
      <alignment wrapText="1"/>
    </xf>
    <xf numFmtId="0" fontId="18" fillId="0" borderId="15" xfId="0" applyFont="1" applyBorder="1" applyAlignment="1">
      <alignment horizontal="center"/>
    </xf>
    <xf numFmtId="0" fontId="18" fillId="0" borderId="15" xfId="0" applyFont="1" applyBorder="1"/>
    <xf numFmtId="164" fontId="61" fillId="0" borderId="7" xfId="0" applyNumberFormat="1" applyFont="1" applyBorder="1" applyAlignment="1">
      <alignment horizontal="center" vertical="center"/>
    </xf>
    <xf numFmtId="0" fontId="61" fillId="0" borderId="44" xfId="0" applyFont="1" applyBorder="1"/>
    <xf numFmtId="164" fontId="27" fillId="0" borderId="38" xfId="0" applyNumberFormat="1" applyFont="1" applyBorder="1" applyAlignment="1">
      <alignment horizontal="center"/>
    </xf>
    <xf numFmtId="0" fontId="16" fillId="0" borderId="5" xfId="0" applyFont="1" applyBorder="1" applyAlignment="1">
      <alignment wrapText="1"/>
    </xf>
    <xf numFmtId="0" fontId="16" fillId="0" borderId="5" xfId="0" applyFont="1" applyBorder="1" applyAlignment="1">
      <alignment vertical="center" wrapText="1"/>
    </xf>
    <xf numFmtId="0" fontId="15" fillId="0" borderId="5" xfId="0" applyFont="1" applyBorder="1" applyAlignment="1">
      <alignment wrapText="1"/>
    </xf>
    <xf numFmtId="0" fontId="15" fillId="0" borderId="5" xfId="0" applyFont="1" applyBorder="1" applyAlignment="1">
      <alignment vertical="center" wrapText="1"/>
    </xf>
    <xf numFmtId="0" fontId="44" fillId="0" borderId="0" xfId="1" applyFont="1"/>
    <xf numFmtId="0" fontId="14" fillId="0" borderId="5" xfId="0" applyFont="1" applyBorder="1" applyAlignment="1">
      <alignment wrapText="1"/>
    </xf>
    <xf numFmtId="0" fontId="89" fillId="3" borderId="2" xfId="0" applyFont="1" applyFill="1" applyBorder="1" applyAlignment="1">
      <alignment horizontal="center" wrapText="1"/>
    </xf>
    <xf numFmtId="0" fontId="89" fillId="0" borderId="15" xfId="0" applyFont="1" applyBorder="1" applyAlignment="1">
      <alignment horizontal="center" wrapText="1"/>
    </xf>
    <xf numFmtId="0" fontId="89" fillId="0" borderId="38" xfId="0" applyFont="1" applyBorder="1" applyAlignment="1">
      <alignment horizontal="center"/>
    </xf>
    <xf numFmtId="0" fontId="89" fillId="0" borderId="48" xfId="0" applyFont="1" applyBorder="1" applyAlignment="1">
      <alignment horizontal="center" wrapText="1"/>
    </xf>
    <xf numFmtId="0" fontId="13" fillId="0" borderId="5" xfId="0" applyFont="1" applyBorder="1" applyAlignment="1">
      <alignment wrapText="1"/>
    </xf>
    <xf numFmtId="0" fontId="13" fillId="0" borderId="5" xfId="0" applyFont="1" applyBorder="1" applyAlignment="1">
      <alignment vertical="center" wrapText="1"/>
    </xf>
    <xf numFmtId="0" fontId="14" fillId="0" borderId="5" xfId="0" applyFont="1" applyBorder="1" applyAlignment="1">
      <alignment vertical="center" wrapText="1"/>
    </xf>
    <xf numFmtId="0" fontId="12" fillId="0" borderId="7" xfId="0" applyFont="1" applyBorder="1" applyAlignment="1">
      <alignment horizontal="center"/>
    </xf>
    <xf numFmtId="0" fontId="12" fillId="0" borderId="7" xfId="0" applyFont="1" applyBorder="1" applyAlignment="1">
      <alignment horizontal="left"/>
    </xf>
    <xf numFmtId="0" fontId="12" fillId="0" borderId="30" xfId="0" applyFont="1" applyBorder="1" applyAlignment="1">
      <alignment horizontal="center"/>
    </xf>
    <xf numFmtId="0" fontId="12" fillId="0" borderId="0" xfId="0" applyFont="1" applyAlignment="1">
      <alignment horizontal="center"/>
    </xf>
    <xf numFmtId="0" fontId="12" fillId="0" borderId="0" xfId="0" applyFont="1" applyAlignment="1">
      <alignment horizontal="left"/>
    </xf>
    <xf numFmtId="0" fontId="12" fillId="2" borderId="17" xfId="0" applyFont="1" applyFill="1" applyBorder="1" applyAlignment="1">
      <alignment vertical="center"/>
    </xf>
    <xf numFmtId="0" fontId="12" fillId="0" borderId="15" xfId="0" applyFont="1" applyBorder="1" applyAlignment="1">
      <alignment horizontal="center" vertical="center"/>
    </xf>
    <xf numFmtId="49" fontId="12" fillId="0" borderId="1" xfId="1" applyNumberFormat="1" applyFont="1" applyBorder="1" applyAlignment="1">
      <alignment horizontal="right" wrapText="1"/>
    </xf>
    <xf numFmtId="49" fontId="12" fillId="0" borderId="7" xfId="1" applyNumberFormat="1" applyFont="1" applyBorder="1" applyAlignment="1">
      <alignment horizontal="right" wrapText="1"/>
    </xf>
    <xf numFmtId="49" fontId="12" fillId="0" borderId="0" xfId="1" applyNumberFormat="1" applyFont="1" applyAlignment="1">
      <alignment horizontal="right" wrapText="1"/>
    </xf>
    <xf numFmtId="49" fontId="12" fillId="0" borderId="38" xfId="1" applyNumberFormat="1" applyFont="1" applyBorder="1" applyAlignment="1">
      <alignment horizontal="right" vertical="center"/>
    </xf>
    <xf numFmtId="0" fontId="12" fillId="0" borderId="38" xfId="1" applyFont="1" applyBorder="1" applyAlignment="1">
      <alignment horizontal="center"/>
    </xf>
    <xf numFmtId="0" fontId="12" fillId="0" borderId="38" xfId="1" applyFont="1" applyBorder="1"/>
    <xf numFmtId="49" fontId="12" fillId="0" borderId="0" xfId="1" applyNumberFormat="1" applyFont="1" applyAlignment="1">
      <alignment horizontal="right" vertical="center"/>
    </xf>
    <xf numFmtId="0" fontId="12" fillId="0" borderId="0" xfId="1" applyFont="1" applyAlignment="1">
      <alignment horizontal="center"/>
    </xf>
    <xf numFmtId="0" fontId="12" fillId="0" borderId="0" xfId="1" applyFont="1"/>
    <xf numFmtId="49" fontId="12" fillId="0" borderId="8" xfId="1" applyNumberFormat="1" applyFont="1" applyBorder="1" applyAlignment="1">
      <alignment horizontal="right" vertical="center"/>
    </xf>
    <xf numFmtId="0" fontId="12" fillId="0" borderId="8" xfId="1" applyFont="1" applyBorder="1" applyAlignment="1">
      <alignment horizontal="center"/>
    </xf>
    <xf numFmtId="0" fontId="12" fillId="0" borderId="8" xfId="1" applyFont="1" applyBorder="1"/>
    <xf numFmtId="0" fontId="12" fillId="0" borderId="45" xfId="0" applyFont="1" applyBorder="1"/>
    <xf numFmtId="49" fontId="12" fillId="0" borderId="15" xfId="1" applyNumberFormat="1" applyFont="1" applyBorder="1" applyAlignment="1">
      <alignment horizontal="right"/>
    </xf>
    <xf numFmtId="0" fontId="12" fillId="0" borderId="15" xfId="1" applyFont="1" applyBorder="1" applyAlignment="1">
      <alignment horizontal="center"/>
    </xf>
    <xf numFmtId="0" fontId="12" fillId="0" borderId="15" xfId="1" applyFont="1" applyBorder="1"/>
    <xf numFmtId="0" fontId="12" fillId="0" borderId="4" xfId="0" applyFont="1" applyBorder="1"/>
    <xf numFmtId="0" fontId="58" fillId="0" borderId="0" xfId="0" applyFont="1" applyAlignment="1">
      <alignment horizontal="center"/>
    </xf>
    <xf numFmtId="49" fontId="12" fillId="0" borderId="0" xfId="1" applyNumberFormat="1" applyFont="1" applyAlignment="1">
      <alignment horizontal="right"/>
    </xf>
    <xf numFmtId="49" fontId="12" fillId="0" borderId="8" xfId="1" applyNumberFormat="1" applyFont="1" applyBorder="1" applyAlignment="1">
      <alignment horizontal="right"/>
    </xf>
    <xf numFmtId="0" fontId="12" fillId="0" borderId="8" xfId="0" applyFont="1" applyBorder="1" applyAlignment="1">
      <alignment horizontal="center"/>
    </xf>
    <xf numFmtId="0" fontId="12" fillId="0" borderId="8" xfId="1" applyFont="1" applyBorder="1" applyAlignment="1">
      <alignment wrapText="1"/>
    </xf>
    <xf numFmtId="0" fontId="12" fillId="0" borderId="0" xfId="1" applyFont="1" applyAlignment="1">
      <alignment wrapText="1"/>
    </xf>
    <xf numFmtId="0" fontId="12" fillId="0" borderId="7" xfId="1" applyFont="1" applyBorder="1"/>
    <xf numFmtId="0" fontId="12" fillId="0" borderId="7" xfId="1" applyFont="1" applyBorder="1" applyAlignment="1">
      <alignment wrapText="1"/>
    </xf>
    <xf numFmtId="0" fontId="12" fillId="0" borderId="31" xfId="0" applyFont="1" applyBorder="1" applyAlignment="1">
      <alignment horizontal="center"/>
    </xf>
    <xf numFmtId="0" fontId="12" fillId="0" borderId="0" xfId="1" applyFont="1" applyAlignment="1">
      <alignment horizontal="center" wrapText="1"/>
    </xf>
    <xf numFmtId="0" fontId="12" fillId="0" borderId="1" xfId="1" applyFont="1" applyBorder="1" applyAlignment="1">
      <alignment horizontal="center" wrapText="1"/>
    </xf>
    <xf numFmtId="0" fontId="12" fillId="0" borderId="1" xfId="1" applyFont="1" applyBorder="1"/>
    <xf numFmtId="0" fontId="12" fillId="0" borderId="1" xfId="1" applyFont="1" applyBorder="1" applyAlignment="1">
      <alignment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xf>
    <xf numFmtId="0" fontId="46" fillId="3" borderId="2" xfId="0" applyFont="1" applyFill="1" applyBorder="1" applyAlignment="1">
      <alignment horizontal="center" wrapText="1"/>
    </xf>
    <xf numFmtId="0" fontId="12" fillId="0" borderId="38" xfId="0" applyFont="1" applyBorder="1" applyAlignment="1">
      <alignment horizontal="center" wrapText="1"/>
    </xf>
    <xf numFmtId="0" fontId="12" fillId="0" borderId="0" xfId="0" applyFont="1" applyAlignment="1">
      <alignment horizontal="center" wrapText="1"/>
    </xf>
    <xf numFmtId="0" fontId="12" fillId="0" borderId="15" xfId="0" applyFont="1" applyBorder="1" applyAlignment="1">
      <alignment horizontal="center" wrapText="1"/>
    </xf>
    <xf numFmtId="0" fontId="12" fillId="0" borderId="48" xfId="0" applyFont="1" applyBorder="1" applyAlignment="1">
      <alignment horizontal="center" wrapText="1"/>
    </xf>
    <xf numFmtId="0" fontId="12" fillId="0" borderId="38" xfId="0" applyFont="1" applyBorder="1" applyAlignment="1">
      <alignment horizontal="center" vertical="center" wrapText="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46" fillId="0" borderId="1" xfId="0" applyFont="1" applyBorder="1" applyAlignment="1">
      <alignment horizontal="center" wrapText="1"/>
    </xf>
    <xf numFmtId="0" fontId="46" fillId="3" borderId="2" xfId="1" applyFont="1" applyFill="1" applyBorder="1"/>
    <xf numFmtId="0" fontId="12" fillId="0" borderId="2" xfId="0" applyFont="1" applyBorder="1" applyAlignment="1">
      <alignment horizontal="center" wrapText="1"/>
    </xf>
    <xf numFmtId="0" fontId="12" fillId="0" borderId="1" xfId="0" applyFont="1" applyBorder="1" applyAlignment="1">
      <alignment horizontal="center" wrapText="1"/>
    </xf>
    <xf numFmtId="0" fontId="12" fillId="0" borderId="7" xfId="0" applyFont="1" applyBorder="1" applyAlignment="1">
      <alignment horizontal="center" vertical="center" wrapText="1"/>
    </xf>
    <xf numFmtId="0" fontId="12" fillId="3" borderId="2" xfId="1" applyFont="1" applyFill="1" applyBorder="1"/>
    <xf numFmtId="49" fontId="12" fillId="0" borderId="38" xfId="1" applyNumberFormat="1" applyFont="1" applyBorder="1" applyAlignment="1">
      <alignment horizontal="right" wrapText="1"/>
    </xf>
    <xf numFmtId="0" fontId="12" fillId="0" borderId="4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1" quotePrefix="1" applyFont="1" applyAlignment="1">
      <alignment horizontal="center" wrapText="1"/>
    </xf>
    <xf numFmtId="0" fontId="12" fillId="3" borderId="2" xfId="0" applyFont="1" applyFill="1" applyBorder="1" applyAlignment="1">
      <alignment horizontal="center" wrapText="1"/>
    </xf>
    <xf numFmtId="49" fontId="12" fillId="0" borderId="8" xfId="1" quotePrefix="1" applyNumberFormat="1" applyFont="1" applyBorder="1" applyAlignment="1">
      <alignment horizontal="right" wrapText="1"/>
    </xf>
    <xf numFmtId="49" fontId="12" fillId="0" borderId="0" xfId="1" quotePrefix="1" applyNumberFormat="1" applyFont="1" applyAlignment="1">
      <alignment horizontal="right" wrapText="1"/>
    </xf>
    <xf numFmtId="49" fontId="12" fillId="0" borderId="1" xfId="1" applyNumberFormat="1" applyFont="1" applyBorder="1" applyAlignment="1">
      <alignment horizontal="right"/>
    </xf>
    <xf numFmtId="49" fontId="12" fillId="0" borderId="38" xfId="1" quotePrefix="1" applyNumberFormat="1" applyFont="1" applyBorder="1" applyAlignment="1">
      <alignment horizontal="right" wrapText="1"/>
    </xf>
    <xf numFmtId="0" fontId="61" fillId="0" borderId="0" xfId="8" applyFont="1" applyAlignment="1">
      <alignment horizontal="center"/>
    </xf>
    <xf numFmtId="0" fontId="61" fillId="0" borderId="48" xfId="0" applyFont="1" applyBorder="1" applyAlignment="1">
      <alignment horizontal="center" vertical="center"/>
    </xf>
    <xf numFmtId="164" fontId="61" fillId="0" borderId="48" xfId="0" applyNumberFormat="1" applyFont="1" applyBorder="1" applyAlignment="1">
      <alignment horizontal="center" vertical="center"/>
    </xf>
    <xf numFmtId="0" fontId="61" fillId="2" borderId="16" xfId="0" applyFont="1" applyFill="1" applyBorder="1"/>
    <xf numFmtId="0" fontId="73" fillId="3" borderId="16" xfId="0" applyFont="1" applyFill="1" applyBorder="1"/>
    <xf numFmtId="0" fontId="73" fillId="3" borderId="38" xfId="0" applyFont="1" applyFill="1" applyBorder="1" applyAlignment="1">
      <alignment horizontal="center"/>
    </xf>
    <xf numFmtId="0" fontId="61" fillId="3" borderId="38" xfId="0" applyFont="1" applyFill="1" applyBorder="1" applyAlignment="1">
      <alignment horizontal="center" vertical="center"/>
    </xf>
    <xf numFmtId="0" fontId="61" fillId="0" borderId="55" xfId="0" applyFont="1" applyBorder="1" applyAlignment="1">
      <alignment horizontal="center"/>
    </xf>
    <xf numFmtId="0" fontId="61" fillId="0" borderId="38" xfId="0" quotePrefix="1" applyFont="1" applyBorder="1" applyAlignment="1">
      <alignment horizontal="center"/>
    </xf>
    <xf numFmtId="0" fontId="61" fillId="0" borderId="9" xfId="0" applyFont="1" applyBorder="1" applyAlignment="1">
      <alignment horizontal="center"/>
    </xf>
    <xf numFmtId="0" fontId="61" fillId="0" borderId="10" xfId="0" applyFont="1" applyBorder="1" applyAlignment="1">
      <alignment horizontal="center"/>
    </xf>
    <xf numFmtId="0" fontId="66" fillId="0" borderId="7" xfId="0" applyFont="1" applyBorder="1" applyAlignment="1">
      <alignment horizontal="center"/>
    </xf>
    <xf numFmtId="0" fontId="65" fillId="0" borderId="31" xfId="0" applyFont="1" applyBorder="1" applyAlignment="1">
      <alignment horizontal="center"/>
    </xf>
    <xf numFmtId="0" fontId="61" fillId="0" borderId="42" xfId="0" applyFont="1" applyBorder="1" applyAlignment="1">
      <alignment horizontal="center"/>
    </xf>
    <xf numFmtId="0" fontId="61" fillId="0" borderId="17" xfId="0" applyFont="1" applyBorder="1" applyAlignment="1">
      <alignment horizontal="center"/>
    </xf>
    <xf numFmtId="0" fontId="65" fillId="0" borderId="20" xfId="0" applyFont="1" applyBorder="1" applyAlignment="1">
      <alignment horizontal="center"/>
    </xf>
    <xf numFmtId="0" fontId="61" fillId="0" borderId="56" xfId="0" applyFont="1" applyBorder="1" applyAlignment="1">
      <alignment horizontal="center"/>
    </xf>
    <xf numFmtId="0" fontId="65" fillId="0" borderId="30" xfId="0" applyFont="1" applyBorder="1" applyAlignment="1">
      <alignment horizontal="center"/>
    </xf>
    <xf numFmtId="0" fontId="61" fillId="0" borderId="42" xfId="0" applyFont="1" applyBorder="1" applyAlignment="1">
      <alignment horizontal="center" vertical="center"/>
    </xf>
    <xf numFmtId="0" fontId="61" fillId="2" borderId="45" xfId="0" applyFont="1" applyFill="1" applyBorder="1" applyAlignment="1">
      <alignment vertical="center"/>
    </xf>
    <xf numFmtId="164" fontId="61" fillId="0" borderId="38" xfId="0" applyNumberFormat="1" applyFont="1" applyBorder="1" applyAlignment="1">
      <alignment horizontal="center"/>
    </xf>
    <xf numFmtId="11" fontId="61" fillId="0" borderId="1" xfId="0" applyNumberFormat="1" applyFont="1" applyBorder="1" applyAlignment="1">
      <alignment horizontal="center"/>
    </xf>
    <xf numFmtId="168" fontId="61" fillId="0" borderId="7" xfId="0" applyNumberFormat="1" applyFont="1" applyBorder="1" applyAlignment="1">
      <alignment horizontal="center"/>
    </xf>
    <xf numFmtId="2" fontId="61" fillId="0" borderId="7" xfId="0" applyNumberFormat="1" applyFont="1" applyBorder="1" applyAlignment="1">
      <alignment horizontal="center"/>
    </xf>
    <xf numFmtId="11" fontId="61" fillId="0" borderId="7" xfId="0" applyNumberFormat="1" applyFont="1" applyBorder="1" applyAlignment="1">
      <alignment horizontal="center"/>
    </xf>
    <xf numFmtId="11" fontId="61" fillId="0" borderId="15" xfId="0" applyNumberFormat="1" applyFont="1" applyBorder="1" applyAlignment="1">
      <alignment horizontal="center"/>
    </xf>
    <xf numFmtId="0" fontId="61" fillId="3" borderId="2" xfId="0" applyFont="1" applyFill="1" applyBorder="1" applyAlignment="1">
      <alignment vertical="center" wrapText="1"/>
    </xf>
    <xf numFmtId="0" fontId="61" fillId="3" borderId="2" xfId="0" applyFont="1" applyFill="1" applyBorder="1" applyAlignment="1">
      <alignment vertical="center"/>
    </xf>
    <xf numFmtId="0" fontId="27" fillId="0" borderId="7" xfId="0" applyFont="1" applyBorder="1" applyAlignment="1">
      <alignment horizontal="center" vertical="center"/>
    </xf>
    <xf numFmtId="0" fontId="61" fillId="2" borderId="3" xfId="0" applyFont="1" applyFill="1" applyBorder="1" applyAlignment="1">
      <alignment horizontal="left" vertical="center"/>
    </xf>
    <xf numFmtId="0" fontId="61" fillId="0" borderId="0" xfId="8" applyFont="1" applyAlignment="1">
      <alignment horizontal="center" vertical="center"/>
    </xf>
    <xf numFmtId="0" fontId="27" fillId="0" borderId="38" xfId="0" applyFont="1" applyBorder="1" applyAlignment="1">
      <alignment horizontal="center" vertical="center" wrapText="1"/>
    </xf>
    <xf numFmtId="164" fontId="61" fillId="0" borderId="1" xfId="0" applyNumberFormat="1" applyFont="1" applyBorder="1" applyAlignment="1">
      <alignment horizontal="center" vertical="center" wrapText="1"/>
    </xf>
    <xf numFmtId="0" fontId="73" fillId="3" borderId="1" xfId="0" applyFont="1" applyFill="1" applyBorder="1" applyAlignment="1">
      <alignment horizontal="center"/>
    </xf>
    <xf numFmtId="167" fontId="61" fillId="0" borderId="1" xfId="0" applyNumberFormat="1" applyFont="1" applyBorder="1" applyAlignment="1">
      <alignment horizontal="center" vertical="center" wrapText="1"/>
    </xf>
    <xf numFmtId="11" fontId="61" fillId="0" borderId="38" xfId="0" applyNumberFormat="1" applyFont="1" applyBorder="1" applyAlignment="1">
      <alignment horizontal="center"/>
    </xf>
    <xf numFmtId="0" fontId="12" fillId="0" borderId="7" xfId="8" applyFont="1" applyBorder="1" applyAlignment="1">
      <alignment horizontal="center" vertical="center" wrapText="1"/>
    </xf>
    <xf numFmtId="0" fontId="12" fillId="0" borderId="7" xfId="8" applyFont="1" applyBorder="1" applyAlignment="1">
      <alignment horizontal="center"/>
    </xf>
    <xf numFmtId="2" fontId="61" fillId="0" borderId="0" xfId="8" applyNumberFormat="1" applyFont="1" applyAlignment="1">
      <alignment horizontal="center" vertical="center" wrapText="1"/>
    </xf>
    <xf numFmtId="0" fontId="61" fillId="2" borderId="4" xfId="0" applyFont="1" applyFill="1" applyBorder="1" applyAlignment="1">
      <alignment vertical="center"/>
    </xf>
    <xf numFmtId="164" fontId="61" fillId="0" borderId="7" xfId="0" applyNumberFormat="1" applyFont="1" applyBorder="1" applyAlignment="1">
      <alignment horizontal="center" wrapText="1"/>
    </xf>
    <xf numFmtId="0" fontId="13" fillId="0" borderId="7" xfId="0" applyFont="1" applyBorder="1" applyAlignment="1">
      <alignment horizontal="center"/>
    </xf>
    <xf numFmtId="0" fontId="22" fillId="0" borderId="7" xfId="0" applyFont="1" applyBorder="1" applyAlignment="1">
      <alignment horizontal="center"/>
    </xf>
    <xf numFmtId="164" fontId="61" fillId="0" borderId="38" xfId="9" applyNumberFormat="1" applyFont="1" applyBorder="1" applyAlignment="1">
      <alignment horizontal="center" wrapText="1"/>
    </xf>
    <xf numFmtId="0" fontId="13" fillId="0" borderId="7" xfId="0" applyFont="1" applyBorder="1" applyAlignment="1">
      <alignment horizontal="left"/>
    </xf>
    <xf numFmtId="0" fontId="11" fillId="0" borderId="0" xfId="0" applyFont="1" applyAlignment="1">
      <alignment horizontal="left"/>
    </xf>
    <xf numFmtId="0" fontId="11" fillId="0" borderId="0" xfId="0" applyFont="1" applyAlignment="1">
      <alignment horizontal="center"/>
    </xf>
    <xf numFmtId="49" fontId="61" fillId="0" borderId="0" xfId="0" applyNumberFormat="1" applyFont="1" applyAlignment="1">
      <alignment horizontal="center" wrapText="1"/>
    </xf>
    <xf numFmtId="164" fontId="61" fillId="0" borderId="0" xfId="0" quotePrefix="1" applyNumberFormat="1" applyFont="1" applyAlignment="1">
      <alignment horizontal="center" wrapText="1"/>
    </xf>
    <xf numFmtId="164" fontId="12" fillId="0" borderId="7" xfId="0" quotePrefix="1" applyNumberFormat="1" applyFont="1" applyBorder="1" applyAlignment="1">
      <alignment horizontal="center" wrapText="1"/>
    </xf>
    <xf numFmtId="164" fontId="61" fillId="0" borderId="7" xfId="0" quotePrefix="1" applyNumberFormat="1" applyFont="1" applyBorder="1" applyAlignment="1">
      <alignment horizontal="center" wrapText="1"/>
    </xf>
    <xf numFmtId="164" fontId="11" fillId="0" borderId="7" xfId="0" quotePrefix="1" applyNumberFormat="1" applyFont="1" applyBorder="1" applyAlignment="1">
      <alignment horizontal="center" wrapText="1"/>
    </xf>
    <xf numFmtId="0" fontId="20" fillId="0" borderId="7" xfId="0" applyFont="1" applyBorder="1" applyAlignment="1">
      <alignment horizontal="center"/>
    </xf>
    <xf numFmtId="0" fontId="20" fillId="0" borderId="7" xfId="0" applyFont="1" applyBorder="1" applyAlignment="1">
      <alignment horizontal="left"/>
    </xf>
    <xf numFmtId="164" fontId="61" fillId="0" borderId="1" xfId="0" quotePrefix="1" applyNumberFormat="1" applyFont="1" applyBorder="1" applyAlignment="1">
      <alignment horizontal="center" wrapText="1"/>
    </xf>
    <xf numFmtId="164" fontId="12" fillId="0" borderId="0" xfId="0" quotePrefix="1" applyNumberFormat="1" applyFont="1" applyAlignment="1">
      <alignment horizontal="center" wrapText="1"/>
    </xf>
    <xf numFmtId="0" fontId="11" fillId="0" borderId="1" xfId="0" applyFont="1" applyBorder="1" applyAlignment="1">
      <alignment horizontal="center"/>
    </xf>
    <xf numFmtId="0" fontId="11" fillId="0" borderId="1" xfId="0" applyFont="1" applyBorder="1" applyAlignment="1">
      <alignment horizontal="left"/>
    </xf>
    <xf numFmtId="164" fontId="61" fillId="0" borderId="38" xfId="0" quotePrefix="1" applyNumberFormat="1" applyFont="1" applyBorder="1" applyAlignment="1">
      <alignment horizontal="center" wrapText="1"/>
    </xf>
    <xf numFmtId="0" fontId="78" fillId="0" borderId="38" xfId="1" applyFont="1" applyBorder="1" applyAlignment="1">
      <alignment horizontal="center" wrapText="1"/>
    </xf>
    <xf numFmtId="49" fontId="78" fillId="3" borderId="2" xfId="1" applyNumberFormat="1" applyFont="1" applyFill="1" applyBorder="1" applyAlignment="1">
      <alignment horizontal="right"/>
    </xf>
    <xf numFmtId="0" fontId="12" fillId="0" borderId="51" xfId="0" applyFont="1" applyBorder="1" applyAlignment="1">
      <alignment horizontal="center" vertical="center" wrapText="1"/>
    </xf>
    <xf numFmtId="49" fontId="78" fillId="0" borderId="51" xfId="1" applyNumberFormat="1" applyFont="1" applyBorder="1" applyAlignment="1">
      <alignment horizontal="right"/>
    </xf>
    <xf numFmtId="0" fontId="61" fillId="0" borderId="51" xfId="1" applyFont="1" applyBorder="1" applyAlignment="1">
      <alignment horizontal="center"/>
    </xf>
    <xf numFmtId="0" fontId="78" fillId="0" borderId="51" xfId="1" applyFont="1" applyBorder="1"/>
    <xf numFmtId="49" fontId="12" fillId="0" borderId="7" xfId="1" applyNumberFormat="1" applyFont="1" applyBorder="1" applyAlignment="1">
      <alignment horizontal="right"/>
    </xf>
    <xf numFmtId="0" fontId="12" fillId="0" borderId="20" xfId="0" applyFont="1" applyBorder="1" applyAlignment="1">
      <alignment horizontal="center"/>
    </xf>
    <xf numFmtId="0" fontId="11" fillId="0" borderId="0" xfId="8" applyFont="1"/>
    <xf numFmtId="0" fontId="10" fillId="0" borderId="7" xfId="0" applyFont="1" applyBorder="1" applyAlignment="1">
      <alignment horizontal="left"/>
    </xf>
    <xf numFmtId="0" fontId="10" fillId="0" borderId="0" xfId="0" applyFont="1" applyAlignment="1">
      <alignment horizontal="left"/>
    </xf>
    <xf numFmtId="0" fontId="9" fillId="0" borderId="5" xfId="0" applyFont="1" applyBorder="1" applyAlignment="1">
      <alignment wrapText="1"/>
    </xf>
    <xf numFmtId="0" fontId="9" fillId="0" borderId="7" xfId="0" applyFont="1" applyBorder="1" applyAlignment="1">
      <alignment horizontal="center"/>
    </xf>
    <xf numFmtId="0" fontId="9" fillId="0" borderId="7" xfId="0" applyFont="1" applyBorder="1" applyAlignment="1">
      <alignment horizontal="left"/>
    </xf>
    <xf numFmtId="0" fontId="8" fillId="0" borderId="5" xfId="0" applyFont="1" applyBorder="1" applyAlignment="1">
      <alignment wrapText="1"/>
    </xf>
    <xf numFmtId="0" fontId="8" fillId="0" borderId="5" xfId="0" applyFont="1" applyBorder="1" applyAlignment="1">
      <alignment vertical="center" wrapText="1"/>
    </xf>
    <xf numFmtId="0" fontId="19" fillId="0" borderId="7" xfId="0" applyFont="1" applyBorder="1" applyAlignment="1">
      <alignment horizontal="left"/>
    </xf>
    <xf numFmtId="0" fontId="7" fillId="0" borderId="7" xfId="0" applyFont="1" applyBorder="1" applyAlignment="1">
      <alignment horizontal="left"/>
    </xf>
    <xf numFmtId="0" fontId="73" fillId="3" borderId="1" xfId="0" applyFont="1" applyFill="1" applyBorder="1" applyAlignment="1">
      <alignment horizontal="left"/>
    </xf>
    <xf numFmtId="0" fontId="61" fillId="0" borderId="4" xfId="8" applyFont="1" applyBorder="1" applyAlignment="1">
      <alignment horizontal="left" vertical="center" wrapText="1"/>
    </xf>
    <xf numFmtId="164" fontId="61" fillId="0" borderId="8" xfId="0" applyNumberFormat="1" applyFont="1" applyBorder="1" applyAlignment="1">
      <alignment horizontal="center" wrapText="1"/>
    </xf>
    <xf numFmtId="0" fontId="5" fillId="0" borderId="38" xfId="0" applyFont="1" applyBorder="1" applyAlignment="1">
      <alignment horizontal="left" vertical="center"/>
    </xf>
    <xf numFmtId="0" fontId="5" fillId="0" borderId="7" xfId="0" applyFont="1" applyBorder="1" applyAlignment="1">
      <alignment horizontal="left" vertical="center"/>
    </xf>
    <xf numFmtId="11" fontId="59" fillId="0" borderId="0" xfId="0" applyNumberFormat="1" applyFont="1" applyAlignment="1">
      <alignment horizontal="center"/>
    </xf>
    <xf numFmtId="11" fontId="59" fillId="0" borderId="0" xfId="0" applyNumberFormat="1" applyFont="1" applyAlignment="1">
      <alignment horizontal="center" vertical="center" wrapText="1"/>
    </xf>
    <xf numFmtId="0" fontId="73" fillId="0" borderId="7" xfId="0" applyFont="1" applyBorder="1" applyAlignment="1">
      <alignment vertical="center" wrapText="1"/>
    </xf>
    <xf numFmtId="0" fontId="24" fillId="0" borderId="0" xfId="0" applyFont="1" applyAlignment="1">
      <alignment horizontal="center" vertical="center"/>
    </xf>
    <xf numFmtId="164" fontId="27" fillId="0" borderId="0" xfId="0" applyNumberFormat="1" applyFont="1" applyAlignment="1">
      <alignment horizontal="center" vertical="center"/>
    </xf>
    <xf numFmtId="0" fontId="61" fillId="0" borderId="0" xfId="8" applyFont="1" applyAlignment="1">
      <alignment horizontal="center" vertical="center" wrapText="1"/>
    </xf>
    <xf numFmtId="0" fontId="73" fillId="0" borderId="0" xfId="0" applyFont="1" applyAlignment="1">
      <alignment vertical="center" wrapText="1"/>
    </xf>
    <xf numFmtId="0" fontId="73" fillId="0" borderId="38" xfId="0" applyFont="1" applyBorder="1" applyAlignment="1">
      <alignment vertical="center" wrapText="1"/>
    </xf>
    <xf numFmtId="168" fontId="61" fillId="0" borderId="0" xfId="0" applyNumberFormat="1" applyFont="1" applyAlignment="1">
      <alignment horizontal="center"/>
    </xf>
    <xf numFmtId="2" fontId="61" fillId="0" borderId="0" xfId="0" applyNumberFormat="1" applyFont="1" applyAlignment="1">
      <alignment horizontal="center"/>
    </xf>
    <xf numFmtId="0" fontId="3" fillId="0" borderId="0" xfId="8" applyFont="1" applyAlignment="1">
      <alignment horizontal="center" vertical="center"/>
    </xf>
    <xf numFmtId="0" fontId="3" fillId="0" borderId="0" xfId="8" applyFont="1" applyAlignment="1">
      <alignment horizontal="center"/>
    </xf>
    <xf numFmtId="0" fontId="3" fillId="0" borderId="0" xfId="8" applyFont="1"/>
    <xf numFmtId="164" fontId="27"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7" xfId="0" applyFont="1" applyBorder="1" applyAlignment="1">
      <alignment horizontal="center"/>
    </xf>
    <xf numFmtId="2" fontId="61" fillId="0" borderId="0" xfId="0" applyNumberFormat="1" applyFont="1" applyAlignment="1">
      <alignment horizontal="center" wrapText="1"/>
    </xf>
    <xf numFmtId="0" fontId="3" fillId="0" borderId="7" xfId="0" applyFont="1" applyBorder="1" applyAlignment="1">
      <alignment horizontal="left"/>
    </xf>
    <xf numFmtId="11" fontId="61" fillId="0" borderId="0" xfId="0" applyNumberFormat="1" applyFont="1" applyAlignment="1">
      <alignment horizontal="center"/>
    </xf>
    <xf numFmtId="169" fontId="61" fillId="0" borderId="0" xfId="0" applyNumberFormat="1" applyFont="1" applyAlignment="1">
      <alignment horizontal="center"/>
    </xf>
    <xf numFmtId="2" fontId="61" fillId="0" borderId="0" xfId="0" applyNumberFormat="1" applyFont="1" applyAlignment="1">
      <alignment horizontal="center" vertical="center" wrapText="1"/>
    </xf>
    <xf numFmtId="2" fontId="61" fillId="0" borderId="7" xfId="0" applyNumberFormat="1" applyFont="1" applyBorder="1" applyAlignment="1">
      <alignment horizontal="center" vertical="center" wrapText="1"/>
    </xf>
    <xf numFmtId="0" fontId="73" fillId="3" borderId="0" xfId="8" applyFont="1" applyFill="1" applyAlignment="1">
      <alignment wrapText="1"/>
    </xf>
    <xf numFmtId="164" fontId="73" fillId="3" borderId="0" xfId="8" applyNumberFormat="1" applyFont="1" applyFill="1" applyAlignment="1">
      <alignment wrapText="1"/>
    </xf>
    <xf numFmtId="169" fontId="27" fillId="0" borderId="0" xfId="8" applyNumberFormat="1" applyFont="1" applyAlignment="1">
      <alignment horizontal="center" vertical="center" wrapText="1"/>
    </xf>
    <xf numFmtId="0" fontId="61" fillId="0" borderId="7" xfId="8" applyFont="1" applyBorder="1" applyAlignment="1">
      <alignment horizontal="center" wrapText="1"/>
    </xf>
    <xf numFmtId="0" fontId="61" fillId="0" borderId="7" xfId="8" applyFont="1" applyBorder="1" applyAlignment="1">
      <alignment wrapText="1"/>
    </xf>
    <xf numFmtId="0" fontId="73" fillId="3" borderId="4" xfId="0" applyFont="1" applyFill="1" applyBorder="1" applyAlignment="1">
      <alignment horizontal="left"/>
    </xf>
    <xf numFmtId="0" fontId="73" fillId="3" borderId="0" xfId="8" applyFont="1" applyFill="1" applyAlignment="1">
      <alignment horizontal="center" vertical="center" wrapText="1"/>
    </xf>
    <xf numFmtId="0" fontId="58" fillId="3" borderId="4" xfId="0" applyFont="1" applyFill="1" applyBorder="1"/>
    <xf numFmtId="0" fontId="73" fillId="3" borderId="0" xfId="0" applyFont="1" applyFill="1" applyAlignment="1">
      <alignment horizontal="center" vertical="center" wrapText="1"/>
    </xf>
    <xf numFmtId="0" fontId="27" fillId="0" borderId="48" xfId="8" applyFont="1" applyBorder="1" applyAlignment="1">
      <alignment horizontal="center" vertical="center" wrapText="1"/>
    </xf>
    <xf numFmtId="164" fontId="27" fillId="0" borderId="48" xfId="8" applyNumberFormat="1" applyFont="1" applyBorder="1" applyAlignment="1">
      <alignment horizontal="center" vertical="center" wrapText="1"/>
    </xf>
    <xf numFmtId="0" fontId="27" fillId="0" borderId="48" xfId="8" applyFont="1" applyBorder="1"/>
    <xf numFmtId="0" fontId="61" fillId="0" borderId="49" xfId="0" applyFont="1" applyBorder="1" applyAlignment="1">
      <alignment horizontal="center" vertical="center"/>
    </xf>
    <xf numFmtId="164" fontId="61" fillId="0" borderId="0" xfId="8" applyNumberFormat="1" applyFont="1" applyAlignment="1">
      <alignment horizontal="center" vertical="center" wrapText="1"/>
    </xf>
    <xf numFmtId="0" fontId="61" fillId="0" borderId="0" xfId="8" applyFont="1"/>
    <xf numFmtId="164" fontId="27" fillId="3" borderId="0" xfId="8" applyNumberFormat="1" applyFont="1" applyFill="1" applyAlignment="1">
      <alignment horizontal="center" vertical="center" wrapText="1"/>
    </xf>
    <xf numFmtId="11" fontId="27" fillId="0" borderId="7" xfId="8" applyNumberFormat="1" applyFont="1" applyBorder="1" applyAlignment="1">
      <alignment horizontal="center"/>
    </xf>
    <xf numFmtId="164" fontId="27" fillId="3" borderId="2" xfId="8" applyNumberFormat="1" applyFont="1" applyFill="1" applyBorder="1" applyAlignment="1">
      <alignment horizontal="center" vertical="center" wrapText="1"/>
    </xf>
    <xf numFmtId="0" fontId="12" fillId="0" borderId="0" xfId="8" applyFont="1" applyAlignment="1">
      <alignment horizontal="center" vertical="center" wrapText="1"/>
    </xf>
    <xf numFmtId="0" fontId="26" fillId="0" borderId="0" xfId="8" applyFont="1" applyAlignment="1">
      <alignment horizontal="center"/>
    </xf>
    <xf numFmtId="0" fontId="61" fillId="0" borderId="4" xfId="8" applyFont="1" applyBorder="1" applyAlignment="1">
      <alignment horizontal="left" vertical="center"/>
    </xf>
    <xf numFmtId="0" fontId="73" fillId="3" borderId="6" xfId="8" applyFont="1" applyFill="1" applyBorder="1" applyAlignment="1">
      <alignment horizontal="left" vertical="center"/>
    </xf>
    <xf numFmtId="0" fontId="73" fillId="3" borderId="2" xfId="8" applyFont="1" applyFill="1" applyBorder="1" applyAlignment="1">
      <alignment horizontal="center"/>
    </xf>
    <xf numFmtId="0" fontId="73" fillId="3" borderId="2" xfId="8" applyFont="1" applyFill="1" applyBorder="1"/>
    <xf numFmtId="164" fontId="73" fillId="3" borderId="2" xfId="8" applyNumberFormat="1" applyFont="1" applyFill="1" applyBorder="1"/>
    <xf numFmtId="0" fontId="73" fillId="3" borderId="19" xfId="8" applyFont="1" applyFill="1" applyBorder="1"/>
    <xf numFmtId="0" fontId="5" fillId="0" borderId="16" xfId="0" applyFont="1" applyBorder="1" applyAlignment="1">
      <alignment horizontal="left" vertical="center"/>
    </xf>
    <xf numFmtId="164" fontId="61" fillId="0" borderId="0" xfId="0" applyNumberFormat="1" applyFont="1" applyAlignment="1">
      <alignment horizontal="left"/>
    </xf>
    <xf numFmtId="164" fontId="61" fillId="0" borderId="0" xfId="0" applyNumberFormat="1" applyFont="1" applyAlignment="1">
      <alignment horizontal="center" vertical="center" wrapText="1"/>
    </xf>
    <xf numFmtId="169" fontId="61" fillId="0" borderId="0" xfId="0" applyNumberFormat="1" applyFont="1" applyAlignment="1">
      <alignment horizontal="center" vertical="center" wrapText="1"/>
    </xf>
    <xf numFmtId="169" fontId="61" fillId="0" borderId="7" xfId="0" applyNumberFormat="1" applyFont="1" applyBorder="1" applyAlignment="1">
      <alignment horizontal="center" vertical="center"/>
    </xf>
    <xf numFmtId="0" fontId="61" fillId="0" borderId="7" xfId="0" applyFont="1" applyBorder="1" applyAlignment="1">
      <alignment horizontal="left" vertical="center"/>
    </xf>
    <xf numFmtId="11" fontId="61" fillId="0" borderId="0" xfId="0" applyNumberFormat="1" applyFont="1" applyAlignment="1" applyProtection="1">
      <alignment horizontal="center"/>
      <protection locked="0"/>
    </xf>
    <xf numFmtId="0" fontId="24" fillId="0" borderId="0" xfId="0" applyFont="1"/>
    <xf numFmtId="0" fontId="4" fillId="0" borderId="0" xfId="0" applyFont="1" applyAlignment="1">
      <alignment horizontal="center"/>
    </xf>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24" fillId="0" borderId="0" xfId="0" applyFont="1" applyAlignment="1">
      <alignment vertical="center"/>
    </xf>
    <xf numFmtId="0" fontId="8" fillId="0" borderId="0" xfId="0" applyFont="1" applyAlignment="1">
      <alignment horizontal="center"/>
    </xf>
    <xf numFmtId="0" fontId="6" fillId="0" borderId="0" xfId="0" applyFont="1" applyAlignment="1">
      <alignment horizontal="center"/>
    </xf>
    <xf numFmtId="0" fontId="6" fillId="0" borderId="0" xfId="0" applyFont="1"/>
    <xf numFmtId="0" fontId="67" fillId="0" borderId="1" xfId="0" applyFont="1" applyBorder="1" applyAlignment="1">
      <alignment horizontal="center"/>
    </xf>
    <xf numFmtId="0" fontId="7" fillId="0" borderId="0" xfId="0" applyFont="1" applyAlignment="1">
      <alignment horizontal="left"/>
    </xf>
    <xf numFmtId="0" fontId="12" fillId="2" borderId="44" xfId="0" applyFont="1" applyFill="1" applyBorder="1" applyAlignment="1">
      <alignment vertical="center"/>
    </xf>
    <xf numFmtId="1" fontId="27" fillId="0" borderId="0" xfId="8" applyNumberFormat="1" applyFont="1" applyAlignment="1">
      <alignment horizontal="center" vertical="center" wrapText="1"/>
    </xf>
    <xf numFmtId="0" fontId="67" fillId="0" borderId="7" xfId="0" applyFont="1" applyBorder="1" applyAlignment="1">
      <alignment horizontal="center"/>
    </xf>
    <xf numFmtId="0" fontId="3" fillId="0" borderId="7" xfId="0" applyFont="1" applyBorder="1"/>
    <xf numFmtId="2" fontId="61" fillId="0" borderId="0" xfId="0" quotePrefix="1" applyNumberFormat="1" applyFont="1" applyAlignment="1">
      <alignment horizontal="center" wrapText="1"/>
    </xf>
    <xf numFmtId="0" fontId="3" fillId="0" borderId="38"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5" fillId="0" borderId="45" xfId="0" applyFont="1" applyBorder="1" applyAlignment="1">
      <alignment horizontal="left" vertical="center"/>
    </xf>
    <xf numFmtId="0" fontId="61" fillId="0" borderId="0" xfId="1" applyFont="1" applyAlignment="1">
      <alignment horizontal="center" wrapText="1"/>
    </xf>
    <xf numFmtId="0" fontId="5" fillId="0" borderId="50" xfId="0" applyFont="1" applyBorder="1" applyAlignment="1">
      <alignment horizontal="left" vertical="center"/>
    </xf>
    <xf numFmtId="0" fontId="3" fillId="0" borderId="51" xfId="0" applyFont="1" applyBorder="1" applyAlignment="1">
      <alignment horizontal="center" vertical="center"/>
    </xf>
    <xf numFmtId="0" fontId="12" fillId="0" borderId="51" xfId="0" applyFont="1" applyBorder="1" applyAlignment="1">
      <alignment horizontal="center" wrapText="1"/>
    </xf>
    <xf numFmtId="0" fontId="12" fillId="0" borderId="51" xfId="1" applyFont="1" applyBorder="1"/>
    <xf numFmtId="0" fontId="78" fillId="0" borderId="52" xfId="1" applyFont="1" applyBorder="1" applyAlignment="1">
      <alignment horizontal="center"/>
    </xf>
    <xf numFmtId="0" fontId="78" fillId="0" borderId="34" xfId="1" applyFont="1" applyBorder="1" applyAlignment="1">
      <alignment horizontal="center"/>
    </xf>
    <xf numFmtId="0" fontId="5" fillId="0" borderId="15" xfId="0" applyFont="1" applyBorder="1" applyAlignment="1">
      <alignment horizontal="left" vertical="center"/>
    </xf>
    <xf numFmtId="0" fontId="3" fillId="0" borderId="0" xfId="1" applyFont="1" applyAlignment="1">
      <alignment horizontal="center"/>
    </xf>
    <xf numFmtId="0" fontId="3" fillId="0" borderId="0" xfId="1" applyFont="1"/>
    <xf numFmtId="0" fontId="61" fillId="0" borderId="1" xfId="0" applyFont="1" applyBorder="1" applyAlignment="1">
      <alignment wrapText="1"/>
    </xf>
    <xf numFmtId="0" fontId="66" fillId="0" borderId="11" xfId="0" applyFont="1" applyBorder="1" applyAlignment="1">
      <alignment horizontal="center"/>
    </xf>
    <xf numFmtId="0" fontId="61" fillId="0" borderId="10" xfId="0" quotePrefix="1" applyFont="1" applyBorder="1" applyAlignment="1">
      <alignment horizontal="center"/>
    </xf>
    <xf numFmtId="49" fontId="61" fillId="0" borderId="9" xfId="0" applyNumberFormat="1" applyFont="1" applyBorder="1" applyAlignment="1">
      <alignment horizontal="center"/>
    </xf>
    <xf numFmtId="0" fontId="61" fillId="0" borderId="9" xfId="0" quotePrefix="1" applyFont="1" applyBorder="1" applyAlignment="1">
      <alignment horizontal="center"/>
    </xf>
    <xf numFmtId="0" fontId="61" fillId="0" borderId="11" xfId="0" quotePrefix="1" applyFont="1" applyBorder="1" applyAlignment="1">
      <alignment horizontal="center"/>
    </xf>
    <xf numFmtId="0" fontId="61" fillId="0" borderId="8" xfId="0" quotePrefix="1" applyFont="1" applyBorder="1" applyAlignment="1">
      <alignment horizontal="center"/>
    </xf>
    <xf numFmtId="0" fontId="61" fillId="0" borderId="42" xfId="0" quotePrefix="1" applyFont="1" applyBorder="1" applyAlignment="1">
      <alignment horizontal="center"/>
    </xf>
    <xf numFmtId="0" fontId="61" fillId="0" borderId="1" xfId="0" quotePrefix="1" applyFont="1" applyBorder="1" applyAlignment="1">
      <alignment horizontal="center"/>
    </xf>
    <xf numFmtId="1" fontId="61" fillId="0" borderId="0" xfId="0" applyNumberFormat="1" applyFont="1" applyAlignment="1">
      <alignment horizontal="center"/>
    </xf>
    <xf numFmtId="11" fontId="61" fillId="0" borderId="0" xfId="0" applyNumberFormat="1" applyFont="1" applyAlignment="1">
      <alignment horizontal="center" vertical="center"/>
    </xf>
    <xf numFmtId="11" fontId="61" fillId="0" borderId="7" xfId="0" applyNumberFormat="1" applyFont="1" applyBorder="1" applyAlignment="1">
      <alignment horizontal="center" vertical="center"/>
    </xf>
    <xf numFmtId="11" fontId="61" fillId="0" borderId="0" xfId="0" applyNumberFormat="1" applyFont="1" applyAlignment="1">
      <alignment horizontal="center" wrapText="1"/>
    </xf>
    <xf numFmtId="11" fontId="61" fillId="0" borderId="7" xfId="0" applyNumberFormat="1" applyFont="1" applyBorder="1" applyAlignment="1">
      <alignment horizontal="center" wrapText="1"/>
    </xf>
    <xf numFmtId="11" fontId="61" fillId="0" borderId="8" xfId="0" applyNumberFormat="1" applyFont="1" applyBorder="1" applyAlignment="1">
      <alignment horizontal="center" wrapText="1"/>
    </xf>
    <xf numFmtId="11" fontId="61" fillId="0" borderId="7" xfId="0" applyNumberFormat="1" applyFont="1" applyBorder="1" applyAlignment="1" applyProtection="1">
      <alignment horizontal="center"/>
      <protection locked="0"/>
    </xf>
    <xf numFmtId="2" fontId="61" fillId="0" borderId="0" xfId="0" applyNumberFormat="1" applyFont="1" applyAlignment="1" applyProtection="1">
      <alignment horizontal="center"/>
      <protection locked="0"/>
    </xf>
    <xf numFmtId="168" fontId="61" fillId="0" borderId="0" xfId="0" applyNumberFormat="1" applyFont="1" applyAlignment="1" applyProtection="1">
      <alignment horizontal="center"/>
      <protection locked="0"/>
    </xf>
    <xf numFmtId="164" fontId="27" fillId="0" borderId="7" xfId="8" applyNumberFormat="1" applyFont="1" applyBorder="1" applyAlignment="1">
      <alignment horizontal="center" wrapText="1"/>
    </xf>
    <xf numFmtId="11" fontId="61" fillId="0" borderId="0" xfId="0" applyNumberFormat="1" applyFont="1" applyAlignment="1">
      <alignment horizontal="center" vertical="center" wrapText="1"/>
    </xf>
    <xf numFmtId="0" fontId="27" fillId="0" borderId="0" xfId="8" applyFont="1" applyAlignment="1">
      <alignment horizontal="left" vertical="center" wrapText="1"/>
    </xf>
    <xf numFmtId="0" fontId="73" fillId="0" borderId="2" xfId="8" applyFont="1" applyBorder="1" applyAlignment="1">
      <alignment wrapText="1"/>
    </xf>
    <xf numFmtId="0" fontId="27" fillId="0" borderId="51" xfId="8" applyFont="1" applyBorder="1" applyAlignment="1">
      <alignment vertical="center"/>
    </xf>
    <xf numFmtId="0" fontId="27" fillId="0" borderId="15" xfId="8" applyFont="1" applyBorder="1" applyAlignment="1">
      <alignment vertical="center"/>
    </xf>
    <xf numFmtId="0" fontId="27" fillId="0" borderId="48" xfId="8" applyFont="1" applyBorder="1" applyAlignment="1">
      <alignment vertical="center"/>
    </xf>
    <xf numFmtId="2" fontId="61" fillId="0" borderId="7" xfId="0" applyNumberFormat="1" applyFont="1" applyBorder="1" applyAlignment="1">
      <alignment horizontal="center" wrapText="1"/>
    </xf>
    <xf numFmtId="168" fontId="61" fillId="0" borderId="7" xfId="0" applyNumberFormat="1" applyFont="1" applyBorder="1" applyAlignment="1">
      <alignment horizontal="center" wrapText="1"/>
    </xf>
    <xf numFmtId="168" fontId="27" fillId="0" borderId="7" xfId="0" applyNumberFormat="1" applyFont="1" applyBorder="1" applyAlignment="1">
      <alignment horizontal="center"/>
    </xf>
    <xf numFmtId="164" fontId="61" fillId="0" borderId="0" xfId="9" applyNumberFormat="1" applyFont="1" applyAlignment="1">
      <alignment horizontal="center" wrapText="1"/>
    </xf>
    <xf numFmtId="0" fontId="22" fillId="0" borderId="0" xfId="0" applyFont="1" applyAlignment="1">
      <alignment horizontal="center"/>
    </xf>
    <xf numFmtId="0" fontId="22" fillId="0" borderId="0" xfId="0" applyFont="1" applyAlignment="1">
      <alignment horizontal="left"/>
    </xf>
    <xf numFmtId="0" fontId="26" fillId="0" borderId="0" xfId="0" applyFont="1" applyAlignment="1">
      <alignment horizontal="left"/>
    </xf>
    <xf numFmtId="1" fontId="61" fillId="0" borderId="0" xfId="0" applyNumberFormat="1" applyFont="1" applyAlignment="1">
      <alignment horizontal="center" wrapText="1"/>
    </xf>
    <xf numFmtId="168" fontId="61" fillId="0" borderId="0" xfId="0" applyNumberFormat="1" applyFont="1" applyAlignment="1">
      <alignment horizontal="center" wrapText="1"/>
    </xf>
    <xf numFmtId="0" fontId="9" fillId="0" borderId="0" xfId="0" applyFont="1" applyAlignment="1">
      <alignment horizontal="center"/>
    </xf>
    <xf numFmtId="0" fontId="9" fillId="0" borderId="0" xfId="0" applyFont="1" applyAlignment="1">
      <alignment horizontal="left"/>
    </xf>
    <xf numFmtId="49" fontId="3" fillId="0" borderId="0" xfId="1" applyNumberFormat="1" applyFont="1" applyAlignment="1">
      <alignment horizontal="right" vertical="center"/>
    </xf>
    <xf numFmtId="49" fontId="2" fillId="0" borderId="0" xfId="1" applyNumberFormat="1" applyFont="1" applyAlignment="1">
      <alignment horizontal="right" wrapText="1"/>
    </xf>
    <xf numFmtId="49" fontId="2" fillId="0" borderId="7" xfId="1" applyNumberFormat="1" applyFont="1" applyBorder="1" applyAlignment="1">
      <alignment horizontal="right" wrapText="1"/>
    </xf>
    <xf numFmtId="49" fontId="78" fillId="0" borderId="7" xfId="1" applyNumberFormat="1" applyFont="1" applyBorder="1" applyAlignment="1">
      <alignment horizontal="right" wrapText="1"/>
    </xf>
    <xf numFmtId="49" fontId="3" fillId="0" borderId="0" xfId="1" applyNumberFormat="1" applyFont="1" applyAlignment="1">
      <alignment horizontal="right" wrapText="1"/>
    </xf>
    <xf numFmtId="0" fontId="28" fillId="0" borderId="0" xfId="0" applyFont="1" applyAlignment="1">
      <alignment wrapText="1"/>
    </xf>
    <xf numFmtId="0" fontId="61" fillId="0" borderId="0" xfId="0" applyFont="1" applyAlignment="1">
      <alignment horizontal="left" vertical="center" wrapText="1"/>
    </xf>
    <xf numFmtId="0" fontId="70" fillId="0" borderId="42" xfId="0" applyFont="1" applyBorder="1" applyAlignment="1">
      <alignment horizontal="center" wrapText="1"/>
    </xf>
    <xf numFmtId="0" fontId="70" fillId="0" borderId="1" xfId="0" applyFont="1" applyBorder="1" applyAlignment="1">
      <alignment horizontal="center" wrapText="1"/>
    </xf>
    <xf numFmtId="0" fontId="52" fillId="0" borderId="1" xfId="0" applyFont="1" applyBorder="1" applyAlignment="1">
      <alignment horizontal="left" wrapText="1"/>
    </xf>
    <xf numFmtId="0" fontId="52" fillId="0" borderId="41" xfId="0" applyFont="1" applyBorder="1" applyAlignment="1">
      <alignment horizontal="center" wrapText="1"/>
    </xf>
    <xf numFmtId="0" fontId="52" fillId="0" borderId="20" xfId="0" applyFont="1" applyBorder="1" applyAlignment="1">
      <alignment horizontal="center" wrapText="1"/>
    </xf>
    <xf numFmtId="0" fontId="61" fillId="0" borderId="0" xfId="1" applyFont="1" applyAlignment="1">
      <alignment horizontal="center" vertical="center"/>
    </xf>
    <xf numFmtId="0" fontId="61" fillId="0" borderId="0" xfId="1" applyFont="1" applyAlignment="1">
      <alignment horizontal="left" vertical="center" wrapText="1"/>
    </xf>
    <xf numFmtId="0" fontId="61" fillId="0" borderId="0" xfId="1" applyFont="1" applyAlignment="1">
      <alignment horizontal="left" vertical="top" wrapText="1"/>
    </xf>
    <xf numFmtId="0" fontId="61" fillId="0" borderId="0" xfId="0" applyFont="1" applyAlignment="1">
      <alignment horizontal="left" vertical="top" wrapText="1"/>
    </xf>
    <xf numFmtId="0" fontId="31" fillId="0" borderId="0" xfId="1" applyFont="1" applyAlignment="1">
      <alignment horizontal="left" wrapText="1"/>
    </xf>
    <xf numFmtId="0" fontId="93" fillId="2" borderId="0" xfId="18" applyFont="1" applyFill="1"/>
    <xf numFmtId="0" fontId="1" fillId="2" borderId="0" xfId="18" applyFill="1"/>
    <xf numFmtId="0" fontId="76" fillId="2" borderId="0" xfId="18" applyFont="1" applyFill="1" applyAlignment="1">
      <alignment horizontal="left" wrapText="1"/>
    </xf>
    <xf numFmtId="0" fontId="94" fillId="2" borderId="0" xfId="19" applyFill="1" applyAlignment="1">
      <alignment horizontal="left"/>
    </xf>
    <xf numFmtId="0" fontId="98" fillId="2" borderId="0" xfId="18" applyFont="1" applyFill="1"/>
    <xf numFmtId="0" fontId="94" fillId="2" borderId="0" xfId="19" applyFill="1"/>
    <xf numFmtId="0" fontId="76" fillId="2" borderId="0" xfId="18" applyFont="1" applyFill="1"/>
    <xf numFmtId="49" fontId="52" fillId="2" borderId="0" xfId="18" quotePrefix="1" applyNumberFormat="1" applyFont="1" applyFill="1"/>
    <xf numFmtId="0" fontId="97" fillId="2" borderId="0" xfId="19" applyFont="1" applyFill="1"/>
    <xf numFmtId="49" fontId="40" fillId="0" borderId="0" xfId="1" quotePrefix="1" applyNumberFormat="1" applyFont="1"/>
    <xf numFmtId="0" fontId="1" fillId="2" borderId="0" xfId="18" applyFill="1" applyAlignment="1">
      <alignment horizontal="left" wrapText="1"/>
    </xf>
    <xf numFmtId="0" fontId="76" fillId="2" borderId="0" xfId="18" applyFont="1" applyFill="1" applyAlignment="1">
      <alignment horizontal="left" wrapText="1"/>
    </xf>
    <xf numFmtId="0" fontId="95" fillId="2" borderId="0" xfId="19" applyFont="1" applyFill="1" applyAlignment="1">
      <alignment horizontal="left" wrapText="1"/>
    </xf>
    <xf numFmtId="0" fontId="96" fillId="2" borderId="0" xfId="18" applyFont="1" applyFill="1" applyAlignment="1">
      <alignment horizontal="left" wrapText="1"/>
    </xf>
    <xf numFmtId="0" fontId="76" fillId="2" borderId="0" xfId="18" applyFont="1" applyFill="1" applyAlignment="1">
      <alignment horizontal="right"/>
    </xf>
    <xf numFmtId="0" fontId="61" fillId="0" borderId="8" xfId="0" applyFont="1" applyBorder="1" applyAlignment="1">
      <alignment horizontal="center" vertical="center"/>
    </xf>
    <xf numFmtId="0" fontId="61" fillId="0" borderId="7" xfId="0" applyFont="1" applyBorder="1" applyAlignment="1">
      <alignment horizontal="center" vertical="center"/>
    </xf>
    <xf numFmtId="0" fontId="34" fillId="7" borderId="0" xfId="0" applyFont="1" applyFill="1" applyAlignment="1">
      <alignment horizontal="left" wrapText="1"/>
    </xf>
    <xf numFmtId="0" fontId="27" fillId="0" borderId="8"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2" borderId="4" xfId="0" applyFont="1" applyFill="1" applyBorder="1" applyAlignment="1">
      <alignment horizontal="left" vertical="center"/>
    </xf>
    <xf numFmtId="0" fontId="61" fillId="2" borderId="16" xfId="0" applyFont="1" applyFill="1" applyBorder="1" applyAlignment="1">
      <alignment horizontal="left" vertical="center"/>
    </xf>
    <xf numFmtId="0" fontId="61" fillId="2" borderId="3" xfId="0" applyFont="1" applyFill="1" applyBorder="1" applyAlignment="1">
      <alignment horizontal="left" vertical="center"/>
    </xf>
    <xf numFmtId="0" fontId="61" fillId="0" borderId="38" xfId="0" applyFont="1" applyBorder="1" applyAlignment="1">
      <alignment horizontal="center" vertical="center"/>
    </xf>
    <xf numFmtId="0" fontId="61" fillId="0" borderId="1" xfId="0" applyFont="1" applyBorder="1" applyAlignment="1">
      <alignment horizontal="center" vertical="center"/>
    </xf>
    <xf numFmtId="164" fontId="61" fillId="0" borderId="38" xfId="0" applyNumberFormat="1" applyFont="1" applyBorder="1" applyAlignment="1">
      <alignment horizontal="center" vertical="center"/>
    </xf>
    <xf numFmtId="164" fontId="61" fillId="0" borderId="1" xfId="0" applyNumberFormat="1" applyFont="1" applyBorder="1" applyAlignment="1">
      <alignment horizontal="center" vertical="center"/>
    </xf>
    <xf numFmtId="0" fontId="61" fillId="0" borderId="0" xfId="0" applyFont="1" applyAlignment="1">
      <alignment horizontal="center" vertical="center"/>
    </xf>
    <xf numFmtId="0" fontId="27" fillId="2" borderId="43" xfId="0" applyFont="1" applyFill="1" applyBorder="1" applyAlignment="1">
      <alignment horizontal="left" vertical="center"/>
    </xf>
    <xf numFmtId="0" fontId="27" fillId="2" borderId="44" xfId="0" applyFont="1" applyFill="1" applyBorder="1" applyAlignment="1">
      <alignment horizontal="left" vertical="center"/>
    </xf>
    <xf numFmtId="0" fontId="27" fillId="0" borderId="38" xfId="0" applyFont="1" applyBorder="1" applyAlignment="1">
      <alignment horizontal="center" vertical="center"/>
    </xf>
    <xf numFmtId="164" fontId="27" fillId="0" borderId="8" xfId="0" applyNumberFormat="1" applyFont="1" applyBorder="1" applyAlignment="1">
      <alignment horizontal="center" vertical="center"/>
    </xf>
    <xf numFmtId="164" fontId="27" fillId="0" borderId="0" xfId="0" applyNumberFormat="1" applyFont="1" applyAlignment="1">
      <alignment horizontal="center" vertical="center"/>
    </xf>
    <xf numFmtId="0" fontId="27" fillId="0" borderId="43" xfId="0" applyFont="1" applyBorder="1" applyAlignment="1">
      <alignment horizontal="left" vertical="center"/>
    </xf>
    <xf numFmtId="0" fontId="27" fillId="0" borderId="4" xfId="0" applyFont="1" applyBorder="1" applyAlignment="1">
      <alignment horizontal="left" vertical="center"/>
    </xf>
    <xf numFmtId="0" fontId="27" fillId="0" borderId="44" xfId="0" applyFont="1" applyBorder="1" applyAlignment="1">
      <alignment horizontal="left" vertical="center"/>
    </xf>
    <xf numFmtId="0" fontId="26" fillId="0" borderId="0" xfId="0" applyFont="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5" fillId="0" borderId="38" xfId="0" applyFont="1" applyBorder="1" applyAlignment="1">
      <alignment horizontal="left" vertical="center"/>
    </xf>
    <xf numFmtId="0" fontId="5" fillId="0" borderId="7" xfId="0" applyFont="1" applyBorder="1" applyAlignment="1">
      <alignment horizontal="left" vertical="center"/>
    </xf>
    <xf numFmtId="0" fontId="3" fillId="0" borderId="38" xfId="0" applyFont="1" applyBorder="1" applyAlignment="1">
      <alignment horizontal="center" vertical="center"/>
    </xf>
    <xf numFmtId="0" fontId="5" fillId="0" borderId="7" xfId="0" applyFont="1" applyBorder="1" applyAlignment="1">
      <alignment horizontal="center" vertical="center"/>
    </xf>
    <xf numFmtId="0" fontId="61" fillId="0" borderId="53" xfId="0" applyFont="1" applyBorder="1" applyAlignment="1">
      <alignment horizontal="center" vertical="center"/>
    </xf>
    <xf numFmtId="0" fontId="61" fillId="0" borderId="14" xfId="0" applyFont="1" applyBorder="1" applyAlignment="1">
      <alignment horizontal="center" vertical="center"/>
    </xf>
    <xf numFmtId="0" fontId="1" fillId="0" borderId="0" xfId="1" applyFont="1" applyAlignment="1">
      <alignment horizontal="left" wrapText="1"/>
    </xf>
    <xf numFmtId="0" fontId="31" fillId="0" borderId="0" xfId="1" applyFont="1" applyAlignment="1">
      <alignment horizontal="left" wrapText="1"/>
    </xf>
    <xf numFmtId="0" fontId="27" fillId="2" borderId="16" xfId="0" applyFont="1" applyFill="1" applyBorder="1" applyAlignment="1">
      <alignment horizontal="left" vertical="center"/>
    </xf>
    <xf numFmtId="0" fontId="8" fillId="0" borderId="38" xfId="0" applyFont="1" applyBorder="1" applyAlignment="1">
      <alignment horizontal="center" vertical="center"/>
    </xf>
    <xf numFmtId="164" fontId="27" fillId="0" borderId="38" xfId="0" applyNumberFormat="1" applyFont="1" applyBorder="1" applyAlignment="1">
      <alignment horizontal="center" vertical="center"/>
    </xf>
    <xf numFmtId="0" fontId="36" fillId="0" borderId="57" xfId="0" applyFont="1" applyBorder="1" applyAlignment="1">
      <alignment horizontal="center" wrapText="1"/>
    </xf>
    <xf numFmtId="0" fontId="36" fillId="0" borderId="63" xfId="0" applyFont="1" applyBorder="1" applyAlignment="1">
      <alignment horizontal="center" wrapText="1"/>
    </xf>
    <xf numFmtId="0" fontId="36" fillId="0" borderId="35" xfId="0" applyFont="1" applyBorder="1" applyAlignment="1">
      <alignment horizontal="center" wrapText="1"/>
    </xf>
    <xf numFmtId="0" fontId="36" fillId="0" borderId="64" xfId="0" applyFont="1" applyBorder="1" applyAlignment="1">
      <alignment horizontal="center" wrapText="1"/>
    </xf>
    <xf numFmtId="0" fontId="36" fillId="0" borderId="40" xfId="0" applyFont="1" applyBorder="1" applyAlignment="1">
      <alignment horizontal="center" wrapText="1"/>
    </xf>
    <xf numFmtId="0" fontId="36" fillId="0" borderId="2" xfId="0" applyFont="1" applyBorder="1" applyAlignment="1">
      <alignment horizontal="center" wrapText="1"/>
    </xf>
    <xf numFmtId="0" fontId="36" fillId="0" borderId="19" xfId="0" applyFont="1" applyBorder="1" applyAlignment="1">
      <alignment horizontal="center" wrapText="1"/>
    </xf>
    <xf numFmtId="0" fontId="36" fillId="0" borderId="39" xfId="0" applyFont="1" applyBorder="1" applyAlignment="1">
      <alignment horizontal="center" wrapText="1"/>
    </xf>
    <xf numFmtId="0" fontId="61" fillId="0" borderId="43" xfId="0" applyFont="1" applyBorder="1" applyAlignment="1">
      <alignment horizontal="left" vertical="center"/>
    </xf>
    <xf numFmtId="0" fontId="61" fillId="0" borderId="4" xfId="0" applyFont="1" applyBorder="1" applyAlignment="1">
      <alignment horizontal="left" vertical="center"/>
    </xf>
    <xf numFmtId="0" fontId="61" fillId="0" borderId="44" xfId="0" applyFont="1" applyBorder="1" applyAlignment="1">
      <alignment horizontal="left" vertical="center"/>
    </xf>
    <xf numFmtId="0" fontId="61" fillId="0" borderId="3" xfId="0" applyFont="1" applyBorder="1" applyAlignment="1">
      <alignment horizontal="left" vertical="center"/>
    </xf>
    <xf numFmtId="0" fontId="61" fillId="2" borderId="4" xfId="0" applyFont="1" applyFill="1" applyBorder="1" applyAlignment="1">
      <alignment horizontal="left" vertical="center"/>
    </xf>
    <xf numFmtId="0" fontId="61" fillId="2" borderId="10" xfId="0" applyFont="1" applyFill="1" applyBorder="1" applyAlignment="1">
      <alignment horizontal="left" vertical="center"/>
    </xf>
    <xf numFmtId="0" fontId="61" fillId="2" borderId="11" xfId="0" applyFont="1" applyFill="1" applyBorder="1" applyAlignment="1">
      <alignment horizontal="left" vertical="center"/>
    </xf>
    <xf numFmtId="0" fontId="61" fillId="0" borderId="12" xfId="0" applyFont="1" applyBorder="1" applyAlignment="1">
      <alignment horizontal="center" vertical="center"/>
    </xf>
    <xf numFmtId="0" fontId="61" fillId="2" borderId="43" xfId="0" applyFont="1" applyFill="1" applyBorder="1" applyAlignment="1">
      <alignment horizontal="left" vertical="center"/>
    </xf>
    <xf numFmtId="0" fontId="61" fillId="2" borderId="44" xfId="0" applyFont="1" applyFill="1" applyBorder="1" applyAlignment="1">
      <alignment horizontal="left" vertical="center"/>
    </xf>
    <xf numFmtId="0" fontId="61" fillId="0" borderId="8" xfId="0" applyFont="1" applyBorder="1" applyAlignment="1">
      <alignment horizontal="center" vertical="center" wrapText="1"/>
    </xf>
    <xf numFmtId="0" fontId="61" fillId="0" borderId="7" xfId="0" applyFont="1" applyBorder="1" applyAlignment="1">
      <alignment horizontal="center" vertical="center" wrapText="1"/>
    </xf>
    <xf numFmtId="0" fontId="27" fillId="0" borderId="1" xfId="0" applyFont="1" applyBorder="1" applyAlignment="1">
      <alignment horizontal="center" vertical="center"/>
    </xf>
    <xf numFmtId="0" fontId="27" fillId="0" borderId="3" xfId="0" applyFont="1" applyBorder="1" applyAlignment="1">
      <alignment horizontal="left" vertical="center"/>
    </xf>
    <xf numFmtId="0" fontId="17" fillId="0" borderId="8" xfId="0" applyFont="1" applyBorder="1" applyAlignment="1">
      <alignment horizontal="center" vertical="center"/>
    </xf>
    <xf numFmtId="0" fontId="61" fillId="2" borderId="8" xfId="0" applyFont="1" applyFill="1" applyBorder="1" applyAlignment="1">
      <alignment horizontal="left" vertical="center"/>
    </xf>
    <xf numFmtId="0" fontId="61" fillId="2" borderId="0" xfId="0" applyFont="1" applyFill="1" applyAlignment="1">
      <alignment horizontal="left" vertical="center"/>
    </xf>
    <xf numFmtId="0" fontId="61" fillId="2" borderId="7" xfId="0" applyFont="1" applyFill="1" applyBorder="1" applyAlignment="1">
      <alignment horizontal="left" vertical="center"/>
    </xf>
    <xf numFmtId="0" fontId="27" fillId="0" borderId="16" xfId="0" applyFont="1" applyBorder="1" applyAlignment="1">
      <alignment horizontal="left" vertical="center"/>
    </xf>
    <xf numFmtId="0" fontId="24" fillId="0" borderId="38" xfId="0" applyFont="1" applyBorder="1" applyAlignment="1">
      <alignment horizontal="center" vertical="center"/>
    </xf>
    <xf numFmtId="0" fontId="24"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61" fillId="0" borderId="13" xfId="0" applyFont="1" applyBorder="1" applyAlignment="1">
      <alignment horizontal="center" vertical="center"/>
    </xf>
    <xf numFmtId="0" fontId="27" fillId="2" borderId="3" xfId="0" applyFont="1" applyFill="1" applyBorder="1" applyAlignment="1">
      <alignment horizontal="left" vertical="center"/>
    </xf>
    <xf numFmtId="164" fontId="27" fillId="0" borderId="7" xfId="0" applyNumberFormat="1" applyFont="1" applyBorder="1" applyAlignment="1">
      <alignment horizontal="center" vertical="center"/>
    </xf>
    <xf numFmtId="164" fontId="27" fillId="0" borderId="1" xfId="0" applyNumberFormat="1" applyFont="1" applyBorder="1" applyAlignment="1">
      <alignment horizontal="center" vertical="center"/>
    </xf>
    <xf numFmtId="0" fontId="6" fillId="0" borderId="0" xfId="0" applyFont="1" applyAlignment="1">
      <alignment horizontal="center" vertical="center"/>
    </xf>
    <xf numFmtId="0" fontId="61" fillId="0" borderId="4" xfId="0" applyFont="1" applyBorder="1" applyAlignment="1">
      <alignment horizontal="left" vertical="center" wrapText="1"/>
    </xf>
    <xf numFmtId="0" fontId="61" fillId="0" borderId="0" xfId="0" applyFont="1" applyAlignment="1">
      <alignment horizontal="center" vertical="center" wrapText="1"/>
    </xf>
    <xf numFmtId="0" fontId="34" fillId="0" borderId="0" xfId="0" applyFont="1" applyAlignment="1">
      <alignment horizontal="left" wrapText="1"/>
    </xf>
    <xf numFmtId="0" fontId="61" fillId="0" borderId="43" xfId="0" applyFont="1" applyBorder="1" applyAlignment="1">
      <alignment horizontal="left" vertical="center" wrapText="1"/>
    </xf>
    <xf numFmtId="0" fontId="61" fillId="0" borderId="44" xfId="0" applyFont="1" applyBorder="1" applyAlignment="1">
      <alignment horizontal="left" vertical="center" wrapText="1"/>
    </xf>
    <xf numFmtId="0" fontId="61" fillId="0" borderId="3" xfId="0" applyFont="1" applyBorder="1" applyAlignment="1">
      <alignment horizontal="left" vertical="center" wrapText="1"/>
    </xf>
    <xf numFmtId="0" fontId="61" fillId="0" borderId="1" xfId="0" applyFont="1" applyBorder="1" applyAlignment="1">
      <alignment horizontal="center" vertical="center" wrapText="1"/>
    </xf>
    <xf numFmtId="164" fontId="61" fillId="0" borderId="0" xfId="0" applyNumberFormat="1" applyFont="1" applyAlignment="1">
      <alignment horizontal="center" vertical="center"/>
    </xf>
    <xf numFmtId="164" fontId="61" fillId="0" borderId="7" xfId="0" applyNumberFormat="1" applyFont="1" applyBorder="1" applyAlignment="1">
      <alignment horizontal="center" vertical="center"/>
    </xf>
    <xf numFmtId="0" fontId="5" fillId="0" borderId="4" xfId="0" applyFont="1" applyBorder="1" applyAlignment="1">
      <alignment horizontal="left" vertical="center"/>
    </xf>
    <xf numFmtId="0" fontId="5" fillId="0" borderId="44" xfId="0" applyFont="1" applyBorder="1" applyAlignment="1">
      <alignment horizontal="left" vertical="center"/>
    </xf>
    <xf numFmtId="0" fontId="5" fillId="0" borderId="43" xfId="0" applyFont="1" applyBorder="1" applyAlignment="1">
      <alignment horizontal="left"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61" fillId="0" borderId="16" xfId="0" applyFont="1" applyBorder="1" applyAlignment="1">
      <alignment horizontal="left" vertical="center" wrapText="1"/>
    </xf>
    <xf numFmtId="0" fontId="61" fillId="0" borderId="38" xfId="0" applyFont="1" applyBorder="1" applyAlignment="1">
      <alignment horizontal="center" vertical="center" wrapText="1"/>
    </xf>
    <xf numFmtId="0" fontId="36" fillId="0" borderId="24" xfId="0" applyFont="1" applyBorder="1" applyAlignment="1">
      <alignment horizontal="center" wrapText="1"/>
    </xf>
    <xf numFmtId="0" fontId="36" fillId="0" borderId="59" xfId="0" applyFont="1" applyBorder="1" applyAlignment="1">
      <alignment horizontal="center" wrapText="1"/>
    </xf>
    <xf numFmtId="0" fontId="36" fillId="0" borderId="22" xfId="0" applyFont="1" applyBorder="1" applyAlignment="1">
      <alignment horizontal="center" wrapText="1"/>
    </xf>
    <xf numFmtId="0" fontId="36" fillId="0" borderId="60" xfId="0" applyFont="1" applyBorder="1" applyAlignment="1">
      <alignment horizontal="center" wrapText="1"/>
    </xf>
    <xf numFmtId="0" fontId="36" fillId="0" borderId="46" xfId="0" applyFont="1" applyBorder="1" applyAlignment="1">
      <alignment horizontal="center" wrapText="1"/>
    </xf>
    <xf numFmtId="0" fontId="91" fillId="0" borderId="22" xfId="0" applyFont="1" applyBorder="1" applyAlignment="1">
      <alignment horizontal="center" wrapText="1"/>
    </xf>
    <xf numFmtId="0" fontId="91" fillId="0" borderId="60" xfId="0" applyFont="1" applyBorder="1" applyAlignment="1">
      <alignment horizontal="center" wrapText="1"/>
    </xf>
    <xf numFmtId="0" fontId="70" fillId="0" borderId="22" xfId="0" applyFont="1" applyBorder="1" applyAlignment="1">
      <alignment horizontal="center"/>
    </xf>
    <xf numFmtId="0" fontId="36" fillId="0" borderId="25" xfId="0" applyFont="1" applyBorder="1" applyAlignment="1">
      <alignment horizontal="center" wrapText="1"/>
    </xf>
    <xf numFmtId="0" fontId="36" fillId="0" borderId="61" xfId="0" applyFont="1" applyBorder="1" applyAlignment="1">
      <alignment horizontal="center" wrapText="1"/>
    </xf>
    <xf numFmtId="164" fontId="61" fillId="0" borderId="8" xfId="0" applyNumberFormat="1" applyFont="1" applyBorder="1" applyAlignment="1">
      <alignment horizontal="center" vertical="center"/>
    </xf>
    <xf numFmtId="0" fontId="61" fillId="0" borderId="16" xfId="0" applyFont="1" applyBorder="1" applyAlignment="1">
      <alignment horizontal="left" vertical="center"/>
    </xf>
    <xf numFmtId="0" fontId="61" fillId="0" borderId="43" xfId="0" applyFont="1" applyBorder="1" applyAlignment="1">
      <alignment vertical="center" wrapText="1"/>
    </xf>
    <xf numFmtId="0" fontId="61" fillId="0" borderId="4" xfId="0" applyFont="1" applyBorder="1" applyAlignment="1">
      <alignment vertical="center" wrapText="1"/>
    </xf>
    <xf numFmtId="0" fontId="5" fillId="0" borderId="16" xfId="0" applyFont="1" applyBorder="1" applyAlignment="1">
      <alignment horizontal="left" vertical="center"/>
    </xf>
    <xf numFmtId="0" fontId="36" fillId="0" borderId="24" xfId="0" applyFont="1" applyBorder="1" applyAlignment="1">
      <alignment horizontal="left" wrapText="1"/>
    </xf>
    <xf numFmtId="0" fontId="36" fillId="0" borderId="59" xfId="0" applyFont="1" applyBorder="1" applyAlignment="1">
      <alignment horizontal="left" wrapText="1"/>
    </xf>
    <xf numFmtId="0" fontId="34" fillId="5" borderId="0" xfId="0" applyFont="1" applyFill="1" applyAlignment="1">
      <alignment horizontal="left"/>
    </xf>
    <xf numFmtId="0" fontId="34" fillId="6" borderId="0" xfId="0" applyFont="1" applyFill="1" applyAlignment="1">
      <alignment horizontal="left"/>
    </xf>
    <xf numFmtId="0" fontId="61" fillId="0" borderId="8" xfId="8" applyFont="1" applyBorder="1" applyAlignment="1">
      <alignment horizontal="center" vertical="center"/>
    </xf>
    <xf numFmtId="0" fontId="61" fillId="0" borderId="0" xfId="8" applyFont="1" applyAlignment="1">
      <alignment horizontal="center" vertical="center"/>
    </xf>
    <xf numFmtId="0" fontId="61" fillId="0" borderId="7" xfId="8" applyFont="1" applyBorder="1" applyAlignment="1">
      <alignment horizontal="center" vertical="center"/>
    </xf>
    <xf numFmtId="0" fontId="61" fillId="0" borderId="4" xfId="8" applyFont="1" applyBorder="1" applyAlignment="1">
      <alignment horizontal="left" vertical="center" wrapText="1"/>
    </xf>
    <xf numFmtId="0" fontId="61" fillId="0" borderId="0" xfId="8" applyFont="1" applyAlignment="1">
      <alignment horizontal="center" vertical="center" wrapText="1"/>
    </xf>
    <xf numFmtId="0" fontId="61" fillId="0" borderId="43" xfId="8" applyFont="1" applyBorder="1" applyAlignment="1">
      <alignment horizontal="left" vertical="center"/>
    </xf>
    <xf numFmtId="0" fontId="61" fillId="0" borderId="44" xfId="8" applyFont="1" applyBorder="1" applyAlignment="1">
      <alignment horizontal="left" vertical="center"/>
    </xf>
    <xf numFmtId="0" fontId="61" fillId="0" borderId="16" xfId="8" applyFont="1" applyBorder="1" applyAlignment="1">
      <alignment horizontal="left" vertical="center" wrapText="1"/>
    </xf>
    <xf numFmtId="0" fontId="61" fillId="0" borderId="3" xfId="8" applyFont="1" applyBorder="1" applyAlignment="1">
      <alignment horizontal="left" vertical="center" wrapText="1"/>
    </xf>
    <xf numFmtId="0" fontId="61" fillId="0" borderId="38" xfId="8" applyFont="1" applyBorder="1" applyAlignment="1">
      <alignment horizontal="center" vertical="center" wrapText="1"/>
    </xf>
    <xf numFmtId="0" fontId="61" fillId="0" borderId="1" xfId="8" applyFont="1" applyBorder="1" applyAlignment="1">
      <alignment horizontal="center" vertical="center" wrapText="1"/>
    </xf>
    <xf numFmtId="0" fontId="61" fillId="0" borderId="38" xfId="8" applyFont="1" applyBorder="1" applyAlignment="1">
      <alignment horizontal="center" vertical="center"/>
    </xf>
    <xf numFmtId="0" fontId="61" fillId="0" borderId="1" xfId="8" applyFont="1" applyBorder="1" applyAlignment="1">
      <alignment horizontal="center" vertical="center"/>
    </xf>
    <xf numFmtId="0" fontId="61" fillId="0" borderId="43" xfId="8" applyFont="1" applyBorder="1" applyAlignment="1">
      <alignment horizontal="left" vertical="center" wrapText="1"/>
    </xf>
    <xf numFmtId="0" fontId="61" fillId="0" borderId="44" xfId="8" applyFont="1" applyBorder="1" applyAlignment="1">
      <alignment horizontal="left" vertical="center" wrapText="1"/>
    </xf>
    <xf numFmtId="0" fontId="61" fillId="0" borderId="8" xfId="8" applyFont="1" applyBorder="1" applyAlignment="1">
      <alignment horizontal="center" vertical="center" wrapText="1"/>
    </xf>
    <xf numFmtId="0" fontId="61" fillId="0" borderId="7" xfId="8" applyFont="1" applyBorder="1" applyAlignment="1">
      <alignment horizontal="center" vertical="center" wrapText="1"/>
    </xf>
    <xf numFmtId="0" fontId="70" fillId="0" borderId="25" xfId="8" applyFont="1" applyBorder="1" applyAlignment="1">
      <alignment horizontal="center" wrapText="1"/>
    </xf>
    <xf numFmtId="0" fontId="70" fillId="0" borderId="27" xfId="8" applyFont="1" applyBorder="1" applyAlignment="1">
      <alignment horizontal="center" wrapText="1"/>
    </xf>
    <xf numFmtId="0" fontId="70" fillId="0" borderId="22" xfId="8" applyFont="1" applyBorder="1" applyAlignment="1">
      <alignment horizontal="center"/>
    </xf>
    <xf numFmtId="0" fontId="36" fillId="0" borderId="22" xfId="8" applyFont="1" applyBorder="1" applyAlignment="1">
      <alignment horizontal="center" wrapText="1"/>
    </xf>
    <xf numFmtId="0" fontId="36" fillId="0" borderId="21" xfId="8" applyFont="1" applyBorder="1" applyAlignment="1">
      <alignment horizontal="center" wrapText="1"/>
    </xf>
    <xf numFmtId="0" fontId="36" fillId="0" borderId="24" xfId="8" applyFont="1" applyBorder="1" applyAlignment="1">
      <alignment horizontal="center" wrapText="1"/>
    </xf>
    <xf numFmtId="0" fontId="36" fillId="0" borderId="26" xfId="8" applyFont="1" applyBorder="1" applyAlignment="1">
      <alignment horizontal="center" wrapText="1"/>
    </xf>
    <xf numFmtId="0" fontId="61" fillId="0" borderId="4" xfId="8" applyFont="1" applyBorder="1" applyAlignment="1">
      <alignment horizontal="left" vertical="center"/>
    </xf>
    <xf numFmtId="0" fontId="27" fillId="0" borderId="0" xfId="1" applyFont="1" applyAlignment="1">
      <alignment horizontal="left" wrapText="1"/>
    </xf>
    <xf numFmtId="0" fontId="36" fillId="0" borderId="26" xfId="0" applyFont="1" applyBorder="1" applyAlignment="1">
      <alignment horizontal="center" wrapText="1"/>
    </xf>
    <xf numFmtId="0" fontId="36" fillId="0" borderId="21" xfId="0" applyFont="1" applyBorder="1" applyAlignment="1">
      <alignment horizontal="center" wrapText="1"/>
    </xf>
    <xf numFmtId="0" fontId="34" fillId="7" borderId="0" xfId="0" applyFont="1" applyFill="1" applyAlignment="1">
      <alignment wrapText="1"/>
    </xf>
    <xf numFmtId="0" fontId="61" fillId="0" borderId="38" xfId="0" applyFont="1" applyBorder="1" applyAlignment="1">
      <alignment horizontal="center" wrapText="1"/>
    </xf>
    <xf numFmtId="0" fontId="61" fillId="0" borderId="0" xfId="0" applyFont="1" applyAlignment="1">
      <alignment horizontal="center" wrapText="1"/>
    </xf>
    <xf numFmtId="0" fontId="27" fillId="0" borderId="8" xfId="0" applyFont="1" applyBorder="1" applyAlignment="1">
      <alignment horizontal="center" vertical="center" wrapText="1"/>
    </xf>
    <xf numFmtId="0" fontId="27" fillId="0" borderId="7" xfId="0" applyFont="1" applyBorder="1" applyAlignment="1">
      <alignment horizontal="center" vertical="center" wrapText="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43" xfId="0" applyFont="1" applyBorder="1" applyAlignment="1">
      <alignment horizontal="left" vertical="center"/>
    </xf>
    <xf numFmtId="0" fontId="12" fillId="0" borderId="4" xfId="0" applyFont="1" applyBorder="1" applyAlignment="1">
      <alignment horizontal="left" vertical="center"/>
    </xf>
    <xf numFmtId="0" fontId="12" fillId="0" borderId="44" xfId="0" applyFont="1" applyBorder="1" applyAlignment="1">
      <alignment horizontal="left" vertical="center"/>
    </xf>
    <xf numFmtId="0" fontId="12" fillId="0" borderId="3" xfId="0" applyFont="1" applyBorder="1" applyAlignment="1">
      <alignment horizontal="left" vertical="center"/>
    </xf>
    <xf numFmtId="0" fontId="12" fillId="0" borderId="1" xfId="0" applyFont="1" applyBorder="1" applyAlignment="1">
      <alignment horizontal="center" vertical="center"/>
    </xf>
    <xf numFmtId="0" fontId="12" fillId="2" borderId="4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44" xfId="0" applyFont="1" applyFill="1" applyBorder="1" applyAlignment="1">
      <alignment horizontal="left" vertical="center"/>
    </xf>
    <xf numFmtId="0" fontId="39" fillId="0" borderId="0" xfId="1" applyAlignment="1">
      <alignment horizontal="left" wrapText="1"/>
    </xf>
    <xf numFmtId="0" fontId="27" fillId="0" borderId="0" xfId="0" applyFont="1" applyAlignment="1">
      <alignment horizontal="center" vertical="center" wrapText="1"/>
    </xf>
    <xf numFmtId="0" fontId="27" fillId="0" borderId="38" xfId="0" applyFont="1" applyBorder="1" applyAlignment="1">
      <alignment horizontal="center" vertical="center" wrapText="1"/>
    </xf>
    <xf numFmtId="0" fontId="27" fillId="0" borderId="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Alignment="1">
      <alignment horizontal="center" vertical="center" wrapText="1"/>
    </xf>
    <xf numFmtId="0" fontId="12" fillId="2" borderId="16" xfId="0" applyFont="1" applyFill="1" applyBorder="1" applyAlignment="1">
      <alignment horizontal="left" vertical="center"/>
    </xf>
    <xf numFmtId="0" fontId="1" fillId="0" borderId="0" xfId="1" applyFont="1" applyAlignment="1">
      <alignment horizontal="left" vertical="center" wrapText="1"/>
    </xf>
    <xf numFmtId="0" fontId="27" fillId="0" borderId="0" xfId="1" applyFont="1" applyAlignment="1">
      <alignment horizontal="left" vertical="center" wrapText="1"/>
    </xf>
    <xf numFmtId="0" fontId="36" fillId="0" borderId="7" xfId="0" applyFont="1" applyBorder="1" applyAlignment="1">
      <alignment horizontal="center"/>
    </xf>
    <xf numFmtId="0" fontId="26" fillId="0" borderId="0" xfId="1" applyFont="1" applyAlignment="1">
      <alignment horizontal="left" wrapText="1"/>
    </xf>
  </cellXfs>
  <cellStyles count="20">
    <cellStyle name="Excel Built-in Normal" xfId="6" xr:uid="{00000000-0005-0000-0000-000000000000}"/>
    <cellStyle name="Hyperlink 2" xfId="19" xr:uid="{8F911CDA-106B-1E4E-AC4F-6C80F1DD0E63}"/>
    <cellStyle name="Normal" xfId="0" builtinId="0"/>
    <cellStyle name="Normal 2" xfId="1" xr:uid="{00000000-0005-0000-0000-000002000000}"/>
    <cellStyle name="Normal 2 2" xfId="18" xr:uid="{91F73153-8AC6-F34A-A9E8-EEE6986C3C84}"/>
    <cellStyle name="Normal 3" xfId="2" xr:uid="{00000000-0005-0000-0000-000003000000}"/>
    <cellStyle name="Normal 3 2" xfId="5" xr:uid="{00000000-0005-0000-0000-000004000000}"/>
    <cellStyle name="Normal 3 2 2" xfId="9" xr:uid="{39955B45-893C-4128-ADB0-F3E47A2F7119}"/>
    <cellStyle name="Normal 3 2 2 2" xfId="16" xr:uid="{893A580F-EA14-43A0-BB57-C6AB7474F093}"/>
    <cellStyle name="Normal 3 2 3" xfId="13" xr:uid="{C70129C2-F47E-4F1D-BF06-1831844BBB08}"/>
    <cellStyle name="Normal 3 3" xfId="11" xr:uid="{15C024EA-9C43-40F4-B00B-2B8B8E9E38B1}"/>
    <cellStyle name="Normal 4" xfId="4" xr:uid="{00000000-0005-0000-0000-000005000000}"/>
    <cellStyle name="Normal 5" xfId="3" xr:uid="{00000000-0005-0000-0000-000006000000}"/>
    <cellStyle name="Normal 5 2" xfId="12" xr:uid="{685AAD52-BB07-4C10-8D11-10E58F590ACE}"/>
    <cellStyle name="Normal 6" xfId="7" xr:uid="{13D12ECD-CF47-4E40-81B5-9EE44FE1E0CF}"/>
    <cellStyle name="Normal 6 2" xfId="14" xr:uid="{55D0EDF0-0762-443C-BEBA-5A915C7C478B}"/>
    <cellStyle name="Normal 7" xfId="8" xr:uid="{03D18885-943F-48B8-93DF-075640E292E9}"/>
    <cellStyle name="Normal 7 2" xfId="15" xr:uid="{88F9BE65-135F-488B-A684-7A9144730E15}"/>
    <cellStyle name="Normal 8" xfId="10" xr:uid="{E8AC86AD-A237-40D4-A24C-1E9C89F209C3}"/>
    <cellStyle name="Normal 8 2" xfId="17" xr:uid="{65F76C3E-7C72-44E1-AF52-4C0F25C8F0BE}"/>
  </cellStyles>
  <dxfs count="86">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numFmt numFmtId="2" formatCode="0.00"/>
    </dxf>
    <dxf>
      <numFmt numFmtId="164" formatCode="0.0"/>
    </dxf>
    <dxf>
      <numFmt numFmtId="1" formatCode="0"/>
    </dxf>
    <dxf>
      <numFmt numFmtId="169" formatCode="0.0E+00"/>
    </dxf>
    <dxf>
      <numFmt numFmtId="169" formatCode="0.0E+00"/>
    </dxf>
    <dxf>
      <numFmt numFmtId="169" formatCode="0.0E+00"/>
    </dxf>
    <dxf>
      <numFmt numFmtId="164" formatCode="0.0"/>
    </dxf>
    <dxf>
      <numFmt numFmtId="1" formatCode="0"/>
    </dxf>
    <dxf>
      <numFmt numFmtId="169" formatCode="0.0E+00"/>
    </dxf>
    <dxf>
      <numFmt numFmtId="2" formatCode="0.00"/>
    </dxf>
    <dxf>
      <font>
        <strike val="0"/>
      </font>
      <fill>
        <patternFill>
          <bgColor rgb="FFFFC000"/>
        </patternFill>
      </fill>
    </dxf>
    <dxf>
      <font>
        <strike val="0"/>
      </font>
      <fill>
        <patternFill>
          <bgColor rgb="FFFFC000"/>
        </patternFill>
      </fill>
    </dxf>
    <dxf>
      <font>
        <strike val="0"/>
      </font>
      <fill>
        <patternFill>
          <bgColor rgb="FFFFC000"/>
        </patternFill>
      </fill>
    </dxf>
    <dxf>
      <numFmt numFmtId="1" formatCode="0"/>
    </dxf>
    <dxf>
      <numFmt numFmtId="169" formatCode="0.0E+00"/>
    </dxf>
    <dxf>
      <numFmt numFmtId="169" formatCode="0.0E+00"/>
    </dxf>
    <dxf>
      <numFmt numFmtId="1" formatCode="0"/>
    </dxf>
    <dxf>
      <numFmt numFmtId="164" formatCode="0.0"/>
    </dxf>
    <dxf>
      <numFmt numFmtId="169" formatCode="0.0E+00"/>
    </dxf>
    <dxf>
      <numFmt numFmtId="2" formatCode="0.00"/>
    </dxf>
    <dxf>
      <numFmt numFmtId="169" formatCode="0.0E+00"/>
    </dxf>
    <dxf>
      <numFmt numFmtId="1" formatCode="0"/>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numFmt numFmtId="169" formatCode="0.0E+00"/>
    </dxf>
    <dxf>
      <numFmt numFmtId="169" formatCode="0.0E+00"/>
    </dxf>
    <dxf>
      <numFmt numFmtId="1" formatCode="0"/>
    </dxf>
    <dxf>
      <numFmt numFmtId="164" formatCode="0.0"/>
    </dxf>
    <dxf>
      <numFmt numFmtId="2" formatCode="0.00"/>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numFmt numFmtId="169" formatCode="0.0E+00"/>
    </dxf>
    <dxf>
      <numFmt numFmtId="169" formatCode="0.0E+00"/>
    </dxf>
    <dxf>
      <numFmt numFmtId="1" formatCode="0"/>
    </dxf>
    <dxf>
      <numFmt numFmtId="164" formatCode="0.0"/>
    </dxf>
    <dxf>
      <numFmt numFmtId="2" formatCode="0.00"/>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s>
  <tableStyles count="0" defaultTableStyle="TableStyleMedium9" defaultPivotStyle="PivotStyleMedium7"/>
  <colors>
    <mruColors>
      <color rgb="FFFD0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fas-1.itrcweb.org/" TargetMode="External"/><Relationship Id="rId1" Type="http://schemas.openxmlformats.org/officeDocument/2006/relationships/hyperlink" Target="http://pfas-1.itrcweb.org/about-itr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FCBCF-8025-9746-B9CD-1FD9DD4CFBFD}">
  <sheetPr>
    <tabColor rgb="FF92D050"/>
  </sheetPr>
  <dimension ref="B3:N22"/>
  <sheetViews>
    <sheetView zoomScale="110" zoomScaleNormal="110" workbookViewId="0">
      <selection activeCell="C13" sqref="C13"/>
    </sheetView>
  </sheetViews>
  <sheetFormatPr baseColWidth="10" defaultColWidth="10.5" defaultRowHeight="15" x14ac:dyDescent="0.2"/>
  <cols>
    <col min="1" max="1" width="5.6640625" style="796" customWidth="1"/>
    <col min="2" max="2" width="3" style="796" customWidth="1"/>
    <col min="3" max="16384" width="10.5" style="796"/>
  </cols>
  <sheetData>
    <row r="3" spans="2:14" ht="21" x14ac:dyDescent="0.25">
      <c r="B3" s="795" t="s">
        <v>1041</v>
      </c>
    </row>
    <row r="5" spans="2:14" ht="83" customHeight="1" x14ac:dyDescent="0.25">
      <c r="B5" s="806" t="s">
        <v>1047</v>
      </c>
      <c r="C5" s="806"/>
      <c r="D5" s="806"/>
      <c r="E5" s="806"/>
      <c r="F5" s="806"/>
      <c r="G5" s="806"/>
      <c r="H5" s="806"/>
      <c r="I5" s="806"/>
      <c r="J5" s="806"/>
      <c r="K5" s="806"/>
    </row>
    <row r="6" spans="2:14" ht="26" customHeight="1" x14ac:dyDescent="0.25">
      <c r="B6" s="797"/>
      <c r="C6" s="807" t="s">
        <v>1037</v>
      </c>
      <c r="D6" s="808"/>
      <c r="E6" s="808"/>
      <c r="F6" s="797"/>
      <c r="G6" s="797"/>
      <c r="H6" s="797"/>
      <c r="I6" s="797"/>
      <c r="J6" s="797"/>
      <c r="K6" s="797"/>
    </row>
    <row r="7" spans="2:14" ht="21.75" customHeight="1" x14ac:dyDescent="0.25">
      <c r="B7" s="797"/>
      <c r="C7" s="798"/>
      <c r="D7" s="798"/>
      <c r="E7" s="798"/>
      <c r="F7" s="798"/>
      <c r="G7" s="798"/>
      <c r="H7" s="798"/>
      <c r="I7" s="798"/>
      <c r="J7" s="798"/>
      <c r="K7" s="798"/>
    </row>
    <row r="8" spans="2:14" ht="19" x14ac:dyDescent="0.25">
      <c r="B8" s="799" t="s">
        <v>1038</v>
      </c>
    </row>
    <row r="10" spans="2:14" ht="19" x14ac:dyDescent="0.25">
      <c r="B10" s="809" t="s">
        <v>1039</v>
      </c>
      <c r="C10" s="809"/>
      <c r="D10" s="809"/>
      <c r="E10" s="803" t="s">
        <v>1040</v>
      </c>
    </row>
    <row r="11" spans="2:14" ht="19" x14ac:dyDescent="0.25">
      <c r="B11" s="801"/>
    </row>
    <row r="12" spans="2:14" ht="19" x14ac:dyDescent="0.25">
      <c r="B12" s="802" t="s">
        <v>1042</v>
      </c>
    </row>
    <row r="13" spans="2:14" x14ac:dyDescent="0.2">
      <c r="B13" s="800"/>
    </row>
    <row r="15" spans="2:14" x14ac:dyDescent="0.2">
      <c r="B15" s="805"/>
      <c r="C15" s="805"/>
      <c r="D15" s="805"/>
      <c r="E15" s="805"/>
      <c r="F15" s="805"/>
      <c r="G15" s="805"/>
      <c r="H15" s="805"/>
      <c r="I15" s="805"/>
      <c r="J15" s="805"/>
      <c r="K15" s="805"/>
      <c r="L15" s="805"/>
      <c r="M15" s="805"/>
      <c r="N15" s="805"/>
    </row>
    <row r="16" spans="2:14" x14ac:dyDescent="0.2">
      <c r="B16" s="805"/>
      <c r="C16" s="805"/>
      <c r="D16" s="805"/>
      <c r="E16" s="805"/>
      <c r="F16" s="805"/>
      <c r="G16" s="805"/>
      <c r="H16" s="805"/>
      <c r="I16" s="805"/>
      <c r="J16" s="805"/>
      <c r="K16" s="805"/>
      <c r="L16" s="805"/>
      <c r="M16" s="805"/>
      <c r="N16" s="805"/>
    </row>
    <row r="17" spans="2:14" x14ac:dyDescent="0.2">
      <c r="B17" s="805"/>
      <c r="C17" s="805"/>
      <c r="D17" s="805"/>
      <c r="E17" s="805"/>
      <c r="F17" s="805"/>
      <c r="G17" s="805"/>
      <c r="H17" s="805"/>
      <c r="I17" s="805"/>
      <c r="J17" s="805"/>
      <c r="K17" s="805"/>
      <c r="L17" s="805"/>
      <c r="M17" s="805"/>
      <c r="N17" s="805"/>
    </row>
    <row r="18" spans="2:14" x14ac:dyDescent="0.2">
      <c r="B18" s="805"/>
      <c r="C18" s="805"/>
      <c r="D18" s="805"/>
      <c r="E18" s="805"/>
      <c r="F18" s="805"/>
      <c r="G18" s="805"/>
      <c r="H18" s="805"/>
      <c r="I18" s="805"/>
      <c r="J18" s="805"/>
      <c r="K18" s="805"/>
      <c r="L18" s="805"/>
      <c r="M18" s="805"/>
      <c r="N18" s="805"/>
    </row>
    <row r="19" spans="2:14" x14ac:dyDescent="0.2">
      <c r="B19" s="805"/>
      <c r="C19" s="805"/>
      <c r="D19" s="805"/>
      <c r="E19" s="805"/>
      <c r="F19" s="805"/>
      <c r="G19" s="805"/>
      <c r="H19" s="805"/>
      <c r="I19" s="805"/>
      <c r="J19" s="805"/>
      <c r="K19" s="805"/>
      <c r="L19" s="805"/>
      <c r="M19" s="805"/>
      <c r="N19" s="805"/>
    </row>
    <row r="20" spans="2:14" x14ac:dyDescent="0.2">
      <c r="B20" s="805"/>
      <c r="C20" s="805"/>
      <c r="D20" s="805"/>
      <c r="E20" s="805"/>
      <c r="F20" s="805"/>
      <c r="G20" s="805"/>
      <c r="H20" s="805"/>
      <c r="I20" s="805"/>
      <c r="J20" s="805"/>
      <c r="K20" s="805"/>
      <c r="L20" s="805"/>
      <c r="M20" s="805"/>
      <c r="N20" s="805"/>
    </row>
    <row r="21" spans="2:14" x14ac:dyDescent="0.2">
      <c r="B21" s="805"/>
      <c r="C21" s="805"/>
      <c r="D21" s="805"/>
      <c r="E21" s="805"/>
      <c r="F21" s="805"/>
      <c r="G21" s="805"/>
      <c r="H21" s="805"/>
      <c r="I21" s="805"/>
      <c r="J21" s="805"/>
      <c r="K21" s="805"/>
      <c r="L21" s="805"/>
      <c r="M21" s="805"/>
      <c r="N21" s="805"/>
    </row>
    <row r="22" spans="2:14" x14ac:dyDescent="0.2">
      <c r="B22" s="805"/>
      <c r="C22" s="805"/>
      <c r="D22" s="805"/>
      <c r="E22" s="805"/>
      <c r="F22" s="805"/>
      <c r="G22" s="805"/>
      <c r="H22" s="805"/>
      <c r="I22" s="805"/>
      <c r="J22" s="805"/>
      <c r="K22" s="805"/>
      <c r="L22" s="805"/>
      <c r="M22" s="805"/>
      <c r="N22" s="805"/>
    </row>
  </sheetData>
  <sheetProtection algorithmName="SHA-512" hashValue="jx6qQvB1yjuiPVg+462Ke6VNzPLheHpDHBtuabkPobdONedjX2Qtog1Ft4Kju5UreWil9fcsokw348W2q7y3mQ==" saltValue="SePoWqxOdpt48K+tYys7/w==" spinCount="100000" sheet="1" objects="1" scenarios="1"/>
  <mergeCells count="5">
    <mergeCell ref="B17:N22"/>
    <mergeCell ref="B5:K5"/>
    <mergeCell ref="C6:E6"/>
    <mergeCell ref="B10:D10"/>
    <mergeCell ref="B15:N16"/>
  </mergeCells>
  <hyperlinks>
    <hyperlink ref="E10" r:id="rId1" location="disclaimer" xr:uid="{8705694C-6868-3040-ADB5-5F630B257AAB}"/>
    <hyperlink ref="C6" r:id="rId2" xr:uid="{0B74C282-2D1E-F041-B9BD-C2018163EA13}"/>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16C7-A853-4730-8667-9F0402F01AC6}">
  <dimension ref="A1:C3"/>
  <sheetViews>
    <sheetView tabSelected="1" workbookViewId="0">
      <selection activeCell="F14" sqref="F13:F14"/>
    </sheetView>
  </sheetViews>
  <sheetFormatPr baseColWidth="10" defaultColWidth="9" defaultRowHeight="15" x14ac:dyDescent="0.2"/>
  <cols>
    <col min="1" max="1" width="9" style="161"/>
    <col min="2" max="2" width="10.6640625" style="161" bestFit="1" customWidth="1"/>
    <col min="3" max="3" width="16.33203125" style="161" customWidth="1"/>
    <col min="4" max="16384" width="9" style="161"/>
  </cols>
  <sheetData>
    <row r="1" spans="1:3" x14ac:dyDescent="0.2">
      <c r="A1" s="168" t="s">
        <v>762</v>
      </c>
      <c r="B1" s="168" t="s">
        <v>763</v>
      </c>
      <c r="C1" s="168" t="s">
        <v>699</v>
      </c>
    </row>
    <row r="2" spans="1:3" x14ac:dyDescent="0.2">
      <c r="A2" s="169" t="s">
        <v>764</v>
      </c>
      <c r="B2" s="162" t="s">
        <v>765</v>
      </c>
      <c r="C2" s="163">
        <v>8.2057366080959995E-2</v>
      </c>
    </row>
    <row r="3" spans="1:3" x14ac:dyDescent="0.2">
      <c r="A3" s="169" t="s">
        <v>764</v>
      </c>
      <c r="B3" s="161" t="s">
        <v>766</v>
      </c>
      <c r="C3" s="168">
        <v>8314.4626181532403</v>
      </c>
    </row>
  </sheetData>
  <sheetProtection algorithmName="SHA-512" hashValue="iSUJ818sfrhNqyuZh5vXSYqGSavQuAY4/4VbIQUEMW+bd5OVm0tDmMvPCki4lV6Ky+qxHYDxEvyvjBvnDeUmpg==" saltValue="s8vS7vbdVjpdzEy9o24Mj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C146"/>
  <sheetViews>
    <sheetView zoomScale="110" zoomScaleNormal="110" workbookViewId="0">
      <pane xSplit="2" ySplit="7" topLeftCell="C8" activePane="bottomRight" state="frozen"/>
      <selection pane="topRight" activeCell="C1" sqref="C1"/>
      <selection pane="bottomLeft" activeCell="A7" sqref="A7"/>
      <selection pane="bottomRight" activeCell="A3" sqref="A3"/>
    </sheetView>
  </sheetViews>
  <sheetFormatPr baseColWidth="10" defaultColWidth="10.6640625" defaultRowHeight="15" x14ac:dyDescent="0.2"/>
  <cols>
    <col min="1" max="1" width="48.1640625" style="2" customWidth="1"/>
    <col min="2" max="2" width="14.1640625" style="3" customWidth="1"/>
    <col min="3" max="3" width="12.1640625" style="2" customWidth="1"/>
    <col min="4" max="4" width="24.1640625" style="2" bestFit="1" customWidth="1"/>
    <col min="5" max="5" width="12.6640625" style="2" bestFit="1" customWidth="1"/>
    <col min="6" max="6" width="11" style="3" customWidth="1"/>
    <col min="7" max="7" width="6.6640625" style="3" customWidth="1"/>
    <col min="8" max="8" width="6.1640625" style="3" customWidth="1"/>
    <col min="9" max="9" width="16.6640625" style="28" hidden="1" customWidth="1"/>
    <col min="10" max="10" width="12.33203125" style="64" customWidth="1"/>
    <col min="11" max="11" width="11.5" style="3" customWidth="1"/>
    <col min="12" max="12" width="6.83203125" style="3" customWidth="1"/>
    <col min="13" max="13" width="16.83203125" style="28" hidden="1" customWidth="1"/>
    <col min="14" max="14" width="11.83203125" style="64" customWidth="1"/>
    <col min="15" max="15" width="11.1640625" style="3" customWidth="1"/>
    <col min="16" max="16" width="9.5" style="3" customWidth="1"/>
    <col min="17" max="17" width="22.83203125" style="28" hidden="1" customWidth="1"/>
    <col min="18" max="18" width="11.33203125" style="3" customWidth="1"/>
    <col min="19" max="19" width="18.1640625" style="2" customWidth="1"/>
    <col min="20" max="16384" width="10.6640625" style="2"/>
  </cols>
  <sheetData>
    <row r="1" spans="1:29" s="5" customFormat="1" ht="21" x14ac:dyDescent="0.25">
      <c r="A1" s="804" t="str">
        <f>ReadMe!B12</f>
        <v>July 2023</v>
      </c>
      <c r="B1" s="4"/>
      <c r="F1" s="4"/>
      <c r="G1" s="4"/>
      <c r="H1" s="4"/>
      <c r="I1" s="27"/>
      <c r="J1" s="170"/>
      <c r="K1" s="4"/>
      <c r="L1" s="4"/>
      <c r="M1" s="27"/>
      <c r="N1" s="170"/>
      <c r="O1" s="4"/>
      <c r="P1" s="4"/>
      <c r="Q1" s="27"/>
      <c r="R1" s="4"/>
      <c r="S1" s="8"/>
    </row>
    <row r="2" spans="1:29" s="5" customFormat="1" ht="29.25" customHeight="1" x14ac:dyDescent="0.2">
      <c r="A2" s="844" t="s">
        <v>1043</v>
      </c>
      <c r="B2" s="845"/>
      <c r="C2" s="845"/>
      <c r="D2" s="845"/>
      <c r="E2" s="845"/>
      <c r="F2" s="845"/>
      <c r="G2" s="845"/>
      <c r="H2" s="845"/>
      <c r="I2" s="845"/>
      <c r="J2" s="845"/>
      <c r="K2" s="845"/>
      <c r="L2" s="845"/>
      <c r="M2" s="845"/>
      <c r="N2" s="845"/>
      <c r="O2" s="845"/>
      <c r="P2" s="845"/>
      <c r="Q2" s="845"/>
      <c r="R2" s="845"/>
      <c r="S2" s="14"/>
      <c r="T2" s="12"/>
      <c r="U2" s="12"/>
      <c r="V2" s="12"/>
      <c r="W2" s="12"/>
      <c r="X2" s="12"/>
      <c r="Y2" s="12"/>
      <c r="Z2" s="12"/>
      <c r="AA2" s="12"/>
      <c r="AB2" s="12"/>
      <c r="AC2" s="12"/>
    </row>
    <row r="3" spans="1:29" x14ac:dyDescent="0.2">
      <c r="A3" s="13"/>
      <c r="S3" s="11"/>
    </row>
    <row r="4" spans="1:29" x14ac:dyDescent="0.2">
      <c r="A4" s="13"/>
      <c r="S4" s="11"/>
    </row>
    <row r="5" spans="1:29" ht="20" thickBot="1" x14ac:dyDescent="0.25">
      <c r="A5" s="171" t="s">
        <v>158</v>
      </c>
      <c r="S5" s="15"/>
    </row>
    <row r="6" spans="1:29" ht="19.25" customHeight="1" thickBot="1" x14ac:dyDescent="0.3">
      <c r="A6" s="849" t="s">
        <v>32</v>
      </c>
      <c r="B6" s="851" t="s">
        <v>34</v>
      </c>
      <c r="C6" s="851" t="s">
        <v>151</v>
      </c>
      <c r="D6" s="851" t="s">
        <v>773</v>
      </c>
      <c r="E6" s="851" t="s">
        <v>2</v>
      </c>
      <c r="F6" s="853" t="s">
        <v>90</v>
      </c>
      <c r="G6" s="854"/>
      <c r="H6" s="854"/>
      <c r="I6" s="854"/>
      <c r="J6" s="856"/>
      <c r="K6" s="853" t="s">
        <v>785</v>
      </c>
      <c r="L6" s="854"/>
      <c r="M6" s="854"/>
      <c r="N6" s="856"/>
      <c r="O6" s="853" t="s">
        <v>786</v>
      </c>
      <c r="P6" s="854"/>
      <c r="Q6" s="854"/>
      <c r="R6" s="855"/>
      <c r="S6" s="16"/>
    </row>
    <row r="7" spans="1:29" s="17" customFormat="1" ht="62.75" customHeight="1" thickBot="1" x14ac:dyDescent="0.3">
      <c r="A7" s="850"/>
      <c r="B7" s="852"/>
      <c r="C7" s="852"/>
      <c r="D7" s="852"/>
      <c r="E7" s="852"/>
      <c r="F7" s="785" t="s">
        <v>649</v>
      </c>
      <c r="G7" s="786" t="s">
        <v>784</v>
      </c>
      <c r="H7" s="786" t="s">
        <v>798</v>
      </c>
      <c r="I7" s="787" t="s">
        <v>981</v>
      </c>
      <c r="J7" s="788" t="s">
        <v>816</v>
      </c>
      <c r="K7" s="785" t="s">
        <v>649</v>
      </c>
      <c r="L7" s="786" t="s">
        <v>784</v>
      </c>
      <c r="M7" s="787" t="s">
        <v>981</v>
      </c>
      <c r="N7" s="788" t="s">
        <v>816</v>
      </c>
      <c r="O7" s="785" t="s">
        <v>649</v>
      </c>
      <c r="P7" s="786" t="s">
        <v>784</v>
      </c>
      <c r="Q7" s="787" t="s">
        <v>981</v>
      </c>
      <c r="R7" s="789" t="s">
        <v>816</v>
      </c>
    </row>
    <row r="8" spans="1:29" s="17" customFormat="1" ht="18" customHeight="1" thickBot="1" x14ac:dyDescent="0.3">
      <c r="A8" s="454" t="s">
        <v>140</v>
      </c>
      <c r="B8" s="345" t="s">
        <v>139</v>
      </c>
      <c r="C8" s="37"/>
      <c r="D8" s="37"/>
      <c r="E8" s="37"/>
      <c r="F8" s="433"/>
      <c r="G8" s="433"/>
      <c r="H8" s="433"/>
      <c r="I8" s="650"/>
      <c r="J8" s="606"/>
      <c r="K8" s="348"/>
      <c r="L8" s="348"/>
      <c r="M8" s="57"/>
      <c r="N8" s="218"/>
      <c r="O8" s="348"/>
      <c r="P8" s="348"/>
      <c r="Q8" s="57"/>
      <c r="R8" s="219"/>
    </row>
    <row r="9" spans="1:29" x14ac:dyDescent="0.2">
      <c r="A9" s="846" t="s">
        <v>33</v>
      </c>
      <c r="B9" s="829" t="s">
        <v>35</v>
      </c>
      <c r="C9" s="848">
        <v>214</v>
      </c>
      <c r="D9" s="829" t="s">
        <v>536</v>
      </c>
      <c r="E9" s="847" t="s">
        <v>3</v>
      </c>
      <c r="F9" s="582">
        <v>1.651</v>
      </c>
      <c r="G9" s="62" t="s">
        <v>653</v>
      </c>
      <c r="H9" s="62">
        <v>20</v>
      </c>
      <c r="I9" s="29" t="s">
        <v>488</v>
      </c>
      <c r="J9" s="59">
        <f>VLOOKUP(I9,References!$B$7:$F$201,5,FALSE)</f>
        <v>43</v>
      </c>
      <c r="K9" s="581" t="s">
        <v>193</v>
      </c>
      <c r="L9" s="581" t="s">
        <v>653</v>
      </c>
      <c r="M9" s="324" t="s">
        <v>916</v>
      </c>
      <c r="N9" s="205">
        <f>VLOOKUP(M9,References!$B$7:$F$201,5,FALSE)</f>
        <v>9</v>
      </c>
      <c r="O9" s="580">
        <v>120</v>
      </c>
      <c r="P9" s="205" t="s">
        <v>653</v>
      </c>
      <c r="Q9" s="324" t="s">
        <v>488</v>
      </c>
      <c r="R9" s="134">
        <f>VLOOKUP(Q9,References!$B$7:$F$201,5,FALSE)</f>
        <v>43</v>
      </c>
    </row>
    <row r="10" spans="1:29" x14ac:dyDescent="0.2">
      <c r="A10" s="819"/>
      <c r="B10" s="814"/>
      <c r="C10" s="831"/>
      <c r="D10" s="814"/>
      <c r="E10" s="835"/>
      <c r="F10" s="582">
        <v>1.6060000000000001</v>
      </c>
      <c r="G10" s="62" t="s">
        <v>653</v>
      </c>
      <c r="H10" s="62">
        <v>40</v>
      </c>
      <c r="I10" s="29" t="s">
        <v>839</v>
      </c>
      <c r="J10" s="59">
        <f>VLOOKUP(I10,References!$B$7:$F$201,5,FALSE)</f>
        <v>77</v>
      </c>
      <c r="K10" s="351">
        <v>-19.95</v>
      </c>
      <c r="L10" s="351" t="s">
        <v>653</v>
      </c>
      <c r="M10" s="29" t="s">
        <v>975</v>
      </c>
      <c r="N10" s="62">
        <f>VLOOKUP(M10,References!$B$7:$F$201,5,FALSE)</f>
        <v>3</v>
      </c>
      <c r="O10" s="582">
        <v>121</v>
      </c>
      <c r="P10" s="62" t="s">
        <v>653</v>
      </c>
      <c r="Q10" s="29" t="s">
        <v>916</v>
      </c>
      <c r="R10" s="135">
        <f>VLOOKUP(Q10,References!$B$7:$F$254,5,FALSE)</f>
        <v>9</v>
      </c>
    </row>
    <row r="11" spans="1:29" x14ac:dyDescent="0.2">
      <c r="A11" s="819"/>
      <c r="B11" s="814"/>
      <c r="C11" s="831"/>
      <c r="D11" s="814"/>
      <c r="E11" s="814"/>
      <c r="F11" s="438" t="s">
        <v>996</v>
      </c>
      <c r="G11" s="63" t="s">
        <v>653</v>
      </c>
      <c r="H11" s="63" t="s">
        <v>997</v>
      </c>
      <c r="I11" s="36" t="s">
        <v>975</v>
      </c>
      <c r="J11" s="60">
        <f>VLOOKUP(I11,References!$B$7:$F$201,5,FALSE)</f>
        <v>3</v>
      </c>
      <c r="K11" s="351"/>
      <c r="L11" s="351"/>
      <c r="M11" s="38"/>
      <c r="N11" s="351"/>
      <c r="O11" s="582" t="s">
        <v>1014</v>
      </c>
      <c r="P11" s="62" t="s">
        <v>653</v>
      </c>
      <c r="Q11" s="29" t="s">
        <v>975</v>
      </c>
      <c r="R11" s="60">
        <f>VLOOKUP(Q11,References!$B$7:$F$254,5,FALSE)</f>
        <v>3</v>
      </c>
    </row>
    <row r="12" spans="1:29" x14ac:dyDescent="0.2">
      <c r="A12" s="827" t="s">
        <v>36</v>
      </c>
      <c r="B12" s="813" t="s">
        <v>37</v>
      </c>
      <c r="C12" s="830">
        <v>264.10000000000002</v>
      </c>
      <c r="D12" s="813" t="s">
        <v>537</v>
      </c>
      <c r="E12" s="813" t="s">
        <v>4</v>
      </c>
      <c r="F12" s="582">
        <v>1.7130000000000001</v>
      </c>
      <c r="G12" s="62" t="s">
        <v>653</v>
      </c>
      <c r="H12" s="62">
        <v>20</v>
      </c>
      <c r="I12" s="29" t="s">
        <v>488</v>
      </c>
      <c r="J12" s="62">
        <f>VLOOKUP(I12,References!$B$7:$F$201,5,FALSE)</f>
        <v>43</v>
      </c>
      <c r="K12" s="744" t="s">
        <v>827</v>
      </c>
      <c r="L12" s="61" t="s">
        <v>653</v>
      </c>
      <c r="M12" s="41" t="s">
        <v>823</v>
      </c>
      <c r="N12" s="58">
        <f>VLOOKUP(M12,References!$B$7:$F$201,5,FALSE)</f>
        <v>95</v>
      </c>
      <c r="O12" s="61">
        <v>139</v>
      </c>
      <c r="P12" s="61" t="s">
        <v>653</v>
      </c>
      <c r="Q12" s="41" t="s">
        <v>488</v>
      </c>
      <c r="R12" s="189">
        <f>VLOOKUP(Q12,References!$B$7:$F$201,5,FALSE)</f>
        <v>43</v>
      </c>
    </row>
    <row r="13" spans="1:29" x14ac:dyDescent="0.2">
      <c r="A13" s="819"/>
      <c r="B13" s="814"/>
      <c r="C13" s="831"/>
      <c r="D13" s="814"/>
      <c r="E13" s="814"/>
      <c r="F13" s="582">
        <v>0.95099999999999996</v>
      </c>
      <c r="G13" s="62" t="s">
        <v>653</v>
      </c>
      <c r="H13" s="62" t="s">
        <v>708</v>
      </c>
      <c r="I13" s="29" t="s">
        <v>975</v>
      </c>
      <c r="J13" s="62">
        <f>VLOOKUP(I13,References!$B$7:$F$201,5,FALSE)</f>
        <v>3</v>
      </c>
      <c r="K13" s="438" t="s">
        <v>194</v>
      </c>
      <c r="L13" s="63" t="s">
        <v>570</v>
      </c>
      <c r="M13" s="36" t="s">
        <v>470</v>
      </c>
      <c r="N13" s="60">
        <f>VLOOKUP(M13,References!$B$7:$F$201,5,FALSE)</f>
        <v>26</v>
      </c>
      <c r="O13" s="62">
        <v>140</v>
      </c>
      <c r="P13" s="62" t="s">
        <v>653</v>
      </c>
      <c r="Q13" s="29" t="s">
        <v>975</v>
      </c>
      <c r="R13" s="60">
        <f>VLOOKUP(Q13,References!$B$7:$F$254,5,FALSE)</f>
        <v>3</v>
      </c>
    </row>
    <row r="14" spans="1:29" ht="15" customHeight="1" x14ac:dyDescent="0.2">
      <c r="A14" s="827" t="s">
        <v>38</v>
      </c>
      <c r="B14" s="813" t="s">
        <v>39</v>
      </c>
      <c r="C14" s="813">
        <v>314.10000000000002</v>
      </c>
      <c r="D14" s="813" t="s">
        <v>538</v>
      </c>
      <c r="E14" s="813" t="s">
        <v>5</v>
      </c>
      <c r="F14" s="583">
        <v>1.762</v>
      </c>
      <c r="G14" s="61" t="s">
        <v>653</v>
      </c>
      <c r="H14" s="61">
        <v>20</v>
      </c>
      <c r="I14" s="41" t="s">
        <v>488</v>
      </c>
      <c r="J14" s="61">
        <f>VLOOKUP(I14,References!$B$7:$F$201,5,FALSE)</f>
        <v>43</v>
      </c>
      <c r="K14" s="583" t="s">
        <v>828</v>
      </c>
      <c r="L14" s="61" t="s">
        <v>653</v>
      </c>
      <c r="M14" s="41" t="s">
        <v>823</v>
      </c>
      <c r="N14" s="58">
        <f>VLOOKUP(M14,References!$B$7:$F$201,5,FALSE)</f>
        <v>95</v>
      </c>
      <c r="O14" s="61">
        <v>157</v>
      </c>
      <c r="P14" s="61" t="s">
        <v>653</v>
      </c>
      <c r="Q14" s="41" t="s">
        <v>488</v>
      </c>
      <c r="R14" s="58">
        <f>VLOOKUP(Q14,References!$B$7:$F$201,5,FALSE)</f>
        <v>43</v>
      </c>
      <c r="S14" s="3"/>
    </row>
    <row r="15" spans="1:29" x14ac:dyDescent="0.2">
      <c r="A15" s="819"/>
      <c r="B15" s="814"/>
      <c r="C15" s="814"/>
      <c r="D15" s="814"/>
      <c r="E15" s="814"/>
      <c r="F15" s="582">
        <v>1.7889999999999999</v>
      </c>
      <c r="G15" s="62" t="s">
        <v>708</v>
      </c>
      <c r="H15" s="62">
        <v>20</v>
      </c>
      <c r="I15" s="29" t="s">
        <v>916</v>
      </c>
      <c r="J15" s="62">
        <f>VLOOKUP(I15,References!$B$7:$F$201,5,FALSE)</f>
        <v>9</v>
      </c>
      <c r="K15" s="745" t="s">
        <v>991</v>
      </c>
      <c r="L15" s="62" t="s">
        <v>653</v>
      </c>
      <c r="M15" s="29" t="s">
        <v>975</v>
      </c>
      <c r="N15" s="59">
        <f>VLOOKUP(M15,References!$B$7:$F$201,5,FALSE)</f>
        <v>3</v>
      </c>
      <c r="O15" s="62">
        <v>136</v>
      </c>
      <c r="P15" s="62" t="s">
        <v>653</v>
      </c>
      <c r="Q15" s="29" t="s">
        <v>834</v>
      </c>
      <c r="R15" s="59">
        <f>VLOOKUP(Q15,References!$B$7:$F$254,5,FALSE)</f>
        <v>72</v>
      </c>
      <c r="S15" s="3"/>
    </row>
    <row r="16" spans="1:29" x14ac:dyDescent="0.2">
      <c r="A16" s="819"/>
      <c r="B16" s="814"/>
      <c r="C16" s="814"/>
      <c r="D16" s="814"/>
      <c r="E16" s="814"/>
      <c r="F16" s="582">
        <v>1.762</v>
      </c>
      <c r="G16" s="62" t="s">
        <v>653</v>
      </c>
      <c r="H16" s="62" t="s">
        <v>708</v>
      </c>
      <c r="I16" s="29" t="s">
        <v>975</v>
      </c>
      <c r="J16" s="62">
        <f>VLOOKUP(I16,References!$B$7:$F$201,5,FALSE)</f>
        <v>3</v>
      </c>
      <c r="K16" s="745" t="s">
        <v>923</v>
      </c>
      <c r="L16" s="62" t="s">
        <v>653</v>
      </c>
      <c r="M16" s="29" t="s">
        <v>470</v>
      </c>
      <c r="N16" s="59">
        <f>VLOOKUP(M16,References!$B$7:$F$201,5,FALSE)</f>
        <v>26</v>
      </c>
      <c r="O16" s="62">
        <v>168</v>
      </c>
      <c r="P16" s="62" t="s">
        <v>708</v>
      </c>
      <c r="Q16" s="29" t="s">
        <v>916</v>
      </c>
      <c r="R16" s="59">
        <f>VLOOKUP(Q16,References!$B$7:$F$254,5,FALSE)</f>
        <v>9</v>
      </c>
      <c r="S16" s="3"/>
    </row>
    <row r="17" spans="1:25" x14ac:dyDescent="0.2">
      <c r="A17" s="819"/>
      <c r="B17" s="814"/>
      <c r="C17" s="814"/>
      <c r="D17" s="814"/>
      <c r="E17" s="814"/>
      <c r="F17" s="582"/>
      <c r="G17" s="62"/>
      <c r="H17" s="62"/>
      <c r="I17" s="29"/>
      <c r="J17" s="62"/>
      <c r="K17" s="582" t="s">
        <v>195</v>
      </c>
      <c r="L17" s="62" t="s">
        <v>570</v>
      </c>
      <c r="M17" s="29" t="s">
        <v>470</v>
      </c>
      <c r="N17" s="59">
        <f>VLOOKUP(M17,References!$B$7:$F$201,5,FALSE)</f>
        <v>26</v>
      </c>
      <c r="O17" s="62">
        <v>157</v>
      </c>
      <c r="P17" s="62" t="s">
        <v>653</v>
      </c>
      <c r="Q17" s="29" t="s">
        <v>975</v>
      </c>
      <c r="R17" s="59">
        <f>VLOOKUP(Q17,References!$B$7:$F$254,5,FALSE)</f>
        <v>3</v>
      </c>
      <c r="S17" s="3"/>
    </row>
    <row r="18" spans="1:25" x14ac:dyDescent="0.2">
      <c r="A18" s="828"/>
      <c r="B18" s="814"/>
      <c r="C18" s="815"/>
      <c r="D18" s="815"/>
      <c r="E18" s="815"/>
      <c r="F18" s="743"/>
      <c r="G18" s="584"/>
      <c r="H18" s="584"/>
      <c r="I18" s="36"/>
      <c r="J18" s="63"/>
      <c r="K18" s="438"/>
      <c r="L18" s="63"/>
      <c r="M18" s="36"/>
      <c r="N18" s="60"/>
      <c r="O18" s="63" t="s">
        <v>196</v>
      </c>
      <c r="P18" s="63" t="s">
        <v>570</v>
      </c>
      <c r="Q18" s="36" t="s">
        <v>470</v>
      </c>
      <c r="R18" s="60">
        <f>VLOOKUP(Q18,References!$B$7:$F$254,5,FALSE)</f>
        <v>26</v>
      </c>
      <c r="S18" s="3"/>
    </row>
    <row r="19" spans="1:25" ht="15" customHeight="1" x14ac:dyDescent="0.2">
      <c r="A19" s="827" t="s">
        <v>40</v>
      </c>
      <c r="B19" s="813" t="s">
        <v>41</v>
      </c>
      <c r="C19" s="813">
        <v>364.1</v>
      </c>
      <c r="D19" s="813" t="s">
        <v>539</v>
      </c>
      <c r="E19" s="837" t="s">
        <v>6</v>
      </c>
      <c r="F19" s="583">
        <v>1.792</v>
      </c>
      <c r="G19" s="61" t="s">
        <v>653</v>
      </c>
      <c r="H19" s="61">
        <v>20</v>
      </c>
      <c r="I19" s="41" t="s">
        <v>488</v>
      </c>
      <c r="J19" s="61">
        <f>VLOOKUP(I19,References!$B$7:$F$201,5,FALSE)</f>
        <v>43</v>
      </c>
      <c r="K19" s="582" t="s">
        <v>197</v>
      </c>
      <c r="L19" s="62" t="s">
        <v>653</v>
      </c>
      <c r="M19" s="29" t="s">
        <v>489</v>
      </c>
      <c r="N19" s="59">
        <f>VLOOKUP(M19,References!$B$7:$F$201,5,FALSE)</f>
        <v>47</v>
      </c>
      <c r="O19" s="62">
        <v>175</v>
      </c>
      <c r="P19" s="62" t="s">
        <v>653</v>
      </c>
      <c r="Q19" s="29" t="s">
        <v>488</v>
      </c>
      <c r="R19" s="135">
        <f>VLOOKUP(Q19,References!$B$7:$F$201,5,FALSE)</f>
        <v>43</v>
      </c>
      <c r="S19" s="3"/>
    </row>
    <row r="20" spans="1:25" ht="15" customHeight="1" x14ac:dyDescent="0.2">
      <c r="A20" s="819"/>
      <c r="B20" s="814"/>
      <c r="C20" s="814"/>
      <c r="D20" s="814"/>
      <c r="E20" s="835"/>
      <c r="F20" s="582" t="s">
        <v>788</v>
      </c>
      <c r="G20" s="62" t="s">
        <v>570</v>
      </c>
      <c r="H20" s="62" t="s">
        <v>708</v>
      </c>
      <c r="I20" s="29" t="s">
        <v>470</v>
      </c>
      <c r="J20" s="62">
        <f>VLOOKUP(I20,References!$B$7:$F$201,5,FALSE)</f>
        <v>26</v>
      </c>
      <c r="K20" s="746" t="s">
        <v>829</v>
      </c>
      <c r="L20" s="351" t="s">
        <v>653</v>
      </c>
      <c r="M20" s="29" t="s">
        <v>823</v>
      </c>
      <c r="N20" s="59">
        <f>VLOOKUP(M20,References!$B$7:$F$201,5,FALSE)</f>
        <v>95</v>
      </c>
      <c r="O20" s="62">
        <v>175</v>
      </c>
      <c r="P20" s="62" t="s">
        <v>653</v>
      </c>
      <c r="Q20" s="29" t="s">
        <v>975</v>
      </c>
      <c r="R20" s="135">
        <f>VLOOKUP(Q20,References!$B$7:$F$201,5,FALSE)</f>
        <v>3</v>
      </c>
      <c r="S20" s="3"/>
    </row>
    <row r="21" spans="1:25" x14ac:dyDescent="0.2">
      <c r="A21" s="819"/>
      <c r="B21" s="814"/>
      <c r="C21" s="814"/>
      <c r="D21" s="814"/>
      <c r="E21" s="835"/>
      <c r="F21" s="582">
        <v>1.792</v>
      </c>
      <c r="G21" s="62" t="s">
        <v>653</v>
      </c>
      <c r="H21" s="62" t="s">
        <v>708</v>
      </c>
      <c r="I21" s="29" t="s">
        <v>975</v>
      </c>
      <c r="J21" s="62">
        <f>VLOOKUP(I21,References!$B$7:$F$201,5,FALSE)</f>
        <v>3</v>
      </c>
      <c r="K21" s="582" t="s">
        <v>918</v>
      </c>
      <c r="L21" s="62" t="s">
        <v>708</v>
      </c>
      <c r="M21" s="29" t="s">
        <v>916</v>
      </c>
      <c r="N21" s="59">
        <f>VLOOKUP(M21,References!$B$7:$F$201,5,FALSE)</f>
        <v>9</v>
      </c>
      <c r="O21" s="62" t="s">
        <v>787</v>
      </c>
      <c r="P21" s="62" t="s">
        <v>570</v>
      </c>
      <c r="Q21" s="29" t="s">
        <v>470</v>
      </c>
      <c r="R21" s="135">
        <f>VLOOKUP(Q21,References!$B$7:$F$201,5,FALSE)</f>
        <v>26</v>
      </c>
      <c r="S21" s="3"/>
    </row>
    <row r="22" spans="1:25" x14ac:dyDescent="0.2">
      <c r="A22" s="819"/>
      <c r="B22" s="814"/>
      <c r="C22" s="814"/>
      <c r="D22" s="814"/>
      <c r="E22" s="835"/>
      <c r="F22" s="582"/>
      <c r="G22" s="62"/>
      <c r="H22" s="62"/>
      <c r="I22" s="29"/>
      <c r="J22" s="62"/>
      <c r="K22" s="582">
        <v>30</v>
      </c>
      <c r="L22" s="62" t="s">
        <v>653</v>
      </c>
      <c r="M22" s="29" t="s">
        <v>975</v>
      </c>
      <c r="N22" s="59">
        <f>VLOOKUP(M22,References!$B$7:$F$201,5,FALSE)</f>
        <v>3</v>
      </c>
      <c r="O22" s="62"/>
      <c r="P22" s="62"/>
      <c r="Q22" s="29"/>
      <c r="R22" s="135"/>
      <c r="S22" s="3"/>
    </row>
    <row r="23" spans="1:25" x14ac:dyDescent="0.2">
      <c r="A23" s="819"/>
      <c r="B23" s="814"/>
      <c r="C23" s="814"/>
      <c r="D23" s="814"/>
      <c r="E23" s="835"/>
      <c r="F23" s="582"/>
      <c r="G23" s="62"/>
      <c r="H23" s="62"/>
      <c r="I23" s="29"/>
      <c r="J23" s="62"/>
      <c r="K23" s="582" t="s">
        <v>967</v>
      </c>
      <c r="L23" s="62" t="s">
        <v>653</v>
      </c>
      <c r="M23" s="29" t="s">
        <v>470</v>
      </c>
      <c r="N23" s="59">
        <f>VLOOKUP(M23,References!$B$7:$F$201,5,FALSE)</f>
        <v>26</v>
      </c>
      <c r="O23" s="62"/>
      <c r="P23" s="62"/>
      <c r="Q23" s="29"/>
      <c r="R23" s="135"/>
      <c r="S23" s="3"/>
    </row>
    <row r="24" spans="1:25" x14ac:dyDescent="0.2">
      <c r="A24" s="819"/>
      <c r="B24" s="815"/>
      <c r="C24" s="814"/>
      <c r="D24" s="814"/>
      <c r="E24" s="835"/>
      <c r="F24" s="582"/>
      <c r="G24" s="62"/>
      <c r="H24" s="62"/>
      <c r="I24" s="29"/>
      <c r="J24" s="62"/>
      <c r="K24" s="747" t="s">
        <v>924</v>
      </c>
      <c r="L24" s="372" t="s">
        <v>570</v>
      </c>
      <c r="M24" s="36" t="s">
        <v>470</v>
      </c>
      <c r="N24" s="60">
        <f>VLOOKUP(M24,References!$B$7:$F$201,5,FALSE)</f>
        <v>26</v>
      </c>
      <c r="O24" s="63"/>
      <c r="P24" s="63"/>
      <c r="Q24" s="36"/>
      <c r="R24" s="190"/>
      <c r="S24" s="3"/>
    </row>
    <row r="25" spans="1:25" ht="15" customHeight="1" x14ac:dyDescent="0.2">
      <c r="A25" s="832" t="s">
        <v>42</v>
      </c>
      <c r="B25" s="814" t="s">
        <v>43</v>
      </c>
      <c r="C25" s="813">
        <v>414.1</v>
      </c>
      <c r="D25" s="813" t="s">
        <v>540</v>
      </c>
      <c r="E25" s="816" t="s">
        <v>7</v>
      </c>
      <c r="F25" s="61">
        <v>1.8</v>
      </c>
      <c r="G25" s="61" t="s">
        <v>653</v>
      </c>
      <c r="H25" s="61">
        <v>20</v>
      </c>
      <c r="I25" s="41" t="s">
        <v>916</v>
      </c>
      <c r="J25" s="58">
        <f>VLOOKUP(I25,References!$B$7:$F$201,5,FALSE)</f>
        <v>9</v>
      </c>
      <c r="K25" s="62" t="s">
        <v>199</v>
      </c>
      <c r="L25" s="62" t="s">
        <v>653</v>
      </c>
      <c r="M25" s="29" t="s">
        <v>481</v>
      </c>
      <c r="N25" s="62">
        <f>VLOOKUP(M25,References!$B$7:$F$201,5,FALSE)</f>
        <v>73</v>
      </c>
      <c r="O25" s="583">
        <v>188</v>
      </c>
      <c r="P25" s="61" t="s">
        <v>653</v>
      </c>
      <c r="Q25" s="41" t="s">
        <v>916</v>
      </c>
      <c r="R25" s="189">
        <f>VLOOKUP(Q25,References!$B$7:$F$201,5,FALSE)</f>
        <v>9</v>
      </c>
      <c r="S25" s="3"/>
      <c r="T25" s="10"/>
      <c r="U25" s="10"/>
      <c r="V25" s="10"/>
      <c r="W25" s="10"/>
      <c r="X25" s="10"/>
      <c r="Y25" s="10"/>
    </row>
    <row r="26" spans="1:25" x14ac:dyDescent="0.2">
      <c r="A26" s="833"/>
      <c r="B26" s="814"/>
      <c r="C26" s="814"/>
      <c r="D26" s="814"/>
      <c r="E26" s="817"/>
      <c r="F26" s="62">
        <v>1.792</v>
      </c>
      <c r="G26" s="62" t="s">
        <v>653</v>
      </c>
      <c r="H26" s="62" t="s">
        <v>708</v>
      </c>
      <c r="I26" s="29" t="s">
        <v>975</v>
      </c>
      <c r="J26" s="59">
        <f>VLOOKUP(I26,References!$B$7:$F$201,5,FALSE)</f>
        <v>3</v>
      </c>
      <c r="K26" s="62">
        <v>55</v>
      </c>
      <c r="L26" s="62" t="s">
        <v>653</v>
      </c>
      <c r="M26" s="29" t="s">
        <v>744</v>
      </c>
      <c r="N26" s="62">
        <f>VLOOKUP(M26,References!$B$7:$F$201,5,FALSE)</f>
        <v>2</v>
      </c>
      <c r="O26" s="582">
        <v>189</v>
      </c>
      <c r="P26" s="62" t="s">
        <v>653</v>
      </c>
      <c r="Q26" s="29" t="s">
        <v>744</v>
      </c>
      <c r="R26" s="135">
        <f>VLOOKUP(Q26,References!$B$7:$F$201,5,FALSE)</f>
        <v>2</v>
      </c>
      <c r="S26" s="3"/>
      <c r="T26" s="10"/>
      <c r="U26" s="10"/>
      <c r="V26" s="10"/>
      <c r="W26" s="10"/>
      <c r="X26" s="10"/>
      <c r="Y26" s="10"/>
    </row>
    <row r="27" spans="1:25" x14ac:dyDescent="0.2">
      <c r="A27" s="833"/>
      <c r="B27" s="814"/>
      <c r="C27" s="814"/>
      <c r="D27" s="814"/>
      <c r="E27" s="817"/>
      <c r="F27" s="350"/>
      <c r="G27" s="350"/>
      <c r="H27" s="350"/>
      <c r="I27" s="29"/>
      <c r="J27" s="59"/>
      <c r="K27" s="62" t="s">
        <v>830</v>
      </c>
      <c r="L27" s="62" t="s">
        <v>653</v>
      </c>
      <c r="M27" s="29" t="s">
        <v>823</v>
      </c>
      <c r="N27" s="62">
        <f>VLOOKUP(M27,References!$B$7:$F$201,5,FALSE)</f>
        <v>95</v>
      </c>
      <c r="O27" s="582">
        <v>189</v>
      </c>
      <c r="P27" s="62" t="s">
        <v>653</v>
      </c>
      <c r="Q27" s="29" t="s">
        <v>488</v>
      </c>
      <c r="R27" s="135">
        <f>VLOOKUP(Q27,References!$B$7:$F$201,5,FALSE)</f>
        <v>43</v>
      </c>
      <c r="S27" s="3"/>
      <c r="T27" s="10"/>
      <c r="U27" s="10"/>
      <c r="V27" s="10"/>
      <c r="W27" s="10"/>
      <c r="X27" s="10"/>
      <c r="Y27" s="10"/>
    </row>
    <row r="28" spans="1:25" x14ac:dyDescent="0.2">
      <c r="A28" s="833"/>
      <c r="B28" s="814"/>
      <c r="C28" s="814"/>
      <c r="D28" s="814"/>
      <c r="E28" s="817"/>
      <c r="F28" s="350"/>
      <c r="G28" s="350"/>
      <c r="H28" s="350"/>
      <c r="I28" s="29"/>
      <c r="J28" s="59"/>
      <c r="K28" s="62">
        <v>54.3</v>
      </c>
      <c r="L28" s="62" t="s">
        <v>653</v>
      </c>
      <c r="M28" s="29" t="s">
        <v>916</v>
      </c>
      <c r="N28" s="62">
        <f>VLOOKUP(M28,References!$B$7:$F$201,5,FALSE)</f>
        <v>9</v>
      </c>
      <c r="O28" s="582">
        <v>189</v>
      </c>
      <c r="P28" s="62" t="s">
        <v>653</v>
      </c>
      <c r="Q28" s="29" t="s">
        <v>975</v>
      </c>
      <c r="R28" s="135">
        <f>VLOOKUP(Q28,References!$B$7:$F$201,5,FALSE)</f>
        <v>3</v>
      </c>
      <c r="S28" s="3"/>
      <c r="T28" s="10"/>
      <c r="U28" s="10"/>
      <c r="V28" s="10"/>
      <c r="W28" s="10"/>
      <c r="X28" s="10"/>
      <c r="Y28" s="10"/>
    </row>
    <row r="29" spans="1:25" x14ac:dyDescent="0.2">
      <c r="A29" s="833"/>
      <c r="B29" s="814"/>
      <c r="C29" s="814"/>
      <c r="D29" s="814"/>
      <c r="E29" s="817"/>
      <c r="F29" s="350"/>
      <c r="G29" s="350"/>
      <c r="H29" s="350"/>
      <c r="I29" s="29"/>
      <c r="J29" s="59"/>
      <c r="K29" s="62">
        <v>53</v>
      </c>
      <c r="L29" s="62" t="s">
        <v>653</v>
      </c>
      <c r="M29" s="29" t="s">
        <v>975</v>
      </c>
      <c r="N29" s="62">
        <f>VLOOKUP(M29,References!$B$7:$F$201,5,FALSE)</f>
        <v>3</v>
      </c>
      <c r="O29" s="582" t="s">
        <v>200</v>
      </c>
      <c r="P29" s="62" t="s">
        <v>570</v>
      </c>
      <c r="Q29" s="29" t="s">
        <v>470</v>
      </c>
      <c r="R29" s="135">
        <f>VLOOKUP(Q29,References!$B$7:$F$201,5,FALSE)</f>
        <v>26</v>
      </c>
      <c r="S29" s="3"/>
      <c r="T29" s="10"/>
      <c r="U29" s="10"/>
      <c r="V29" s="10"/>
      <c r="W29" s="10"/>
      <c r="X29" s="10"/>
      <c r="Y29" s="10"/>
    </row>
    <row r="30" spans="1:25" x14ac:dyDescent="0.2">
      <c r="A30" s="834"/>
      <c r="B30" s="815"/>
      <c r="C30" s="815"/>
      <c r="D30" s="815"/>
      <c r="E30" s="818"/>
      <c r="F30" s="62"/>
      <c r="G30" s="62"/>
      <c r="H30" s="62"/>
      <c r="I30" s="29"/>
      <c r="J30" s="59"/>
      <c r="K30" s="351" t="s">
        <v>198</v>
      </c>
      <c r="L30" s="351" t="s">
        <v>570</v>
      </c>
      <c r="M30" s="29" t="s">
        <v>470</v>
      </c>
      <c r="N30" s="62">
        <f>VLOOKUP(M30,References!$B$7:$F$201,5,FALSE)</f>
        <v>26</v>
      </c>
      <c r="O30" s="582"/>
      <c r="P30" s="62"/>
      <c r="Q30" s="29"/>
      <c r="R30" s="135"/>
      <c r="S30" s="3"/>
      <c r="T30" s="10"/>
      <c r="U30" s="10"/>
      <c r="V30" s="10"/>
      <c r="W30" s="10"/>
      <c r="X30" s="10"/>
      <c r="Y30" s="10"/>
    </row>
    <row r="31" spans="1:25" ht="15" customHeight="1" x14ac:dyDescent="0.2">
      <c r="A31" s="819" t="s">
        <v>44</v>
      </c>
      <c r="B31" s="814" t="s">
        <v>45</v>
      </c>
      <c r="C31" s="814">
        <v>464.1</v>
      </c>
      <c r="D31" s="814" t="s">
        <v>541</v>
      </c>
      <c r="E31" s="835" t="s">
        <v>8</v>
      </c>
      <c r="F31" s="583">
        <v>1.8</v>
      </c>
      <c r="G31" s="61" t="s">
        <v>653</v>
      </c>
      <c r="H31" s="61" t="s">
        <v>708</v>
      </c>
      <c r="I31" s="41" t="s">
        <v>975</v>
      </c>
      <c r="J31" s="58">
        <f>VLOOKUP(I31,References!$B$7:$F$201,5,FALSE)</f>
        <v>3</v>
      </c>
      <c r="K31" s="61" t="s">
        <v>831</v>
      </c>
      <c r="L31" s="61" t="s">
        <v>653</v>
      </c>
      <c r="M31" s="41" t="s">
        <v>823</v>
      </c>
      <c r="N31" s="61">
        <f>VLOOKUP(M31,References!$B$7:$F$201,5,FALSE)</f>
        <v>95</v>
      </c>
      <c r="O31" s="583">
        <v>218</v>
      </c>
      <c r="P31" s="61" t="s">
        <v>653</v>
      </c>
      <c r="Q31" s="41" t="s">
        <v>975</v>
      </c>
      <c r="R31" s="58">
        <f>VLOOKUP(Q31,References!$B$7:$F$201,5,FALSE)</f>
        <v>3</v>
      </c>
      <c r="S31" s="3"/>
      <c r="T31" s="10"/>
      <c r="U31" s="10"/>
      <c r="V31" s="10"/>
      <c r="W31" s="10"/>
      <c r="X31" s="10"/>
      <c r="Y31" s="10"/>
    </row>
    <row r="32" spans="1:25" ht="15" customHeight="1" x14ac:dyDescent="0.2">
      <c r="A32" s="819"/>
      <c r="B32" s="814"/>
      <c r="C32" s="814"/>
      <c r="D32" s="814"/>
      <c r="E32" s="835"/>
      <c r="F32" s="582" t="s">
        <v>201</v>
      </c>
      <c r="G32" s="62" t="s">
        <v>570</v>
      </c>
      <c r="H32" s="62" t="s">
        <v>708</v>
      </c>
      <c r="I32" s="29" t="s">
        <v>470</v>
      </c>
      <c r="J32" s="59">
        <f>VLOOKUP(I32,References!$B$7:$F$201,5,FALSE)</f>
        <v>26</v>
      </c>
      <c r="K32" s="62">
        <v>68</v>
      </c>
      <c r="L32" s="62" t="s">
        <v>653</v>
      </c>
      <c r="M32" s="29" t="s">
        <v>975</v>
      </c>
      <c r="N32" s="62">
        <f>VLOOKUP(M32,References!$B$7:$F$201,5,FALSE)</f>
        <v>3</v>
      </c>
      <c r="O32" s="582" t="s">
        <v>950</v>
      </c>
      <c r="P32" s="62" t="s">
        <v>653</v>
      </c>
      <c r="Q32" s="29" t="s">
        <v>470</v>
      </c>
      <c r="R32" s="59">
        <f>VLOOKUP(Q32,References!$B$7:$F$201,5,FALSE)</f>
        <v>26</v>
      </c>
      <c r="S32" s="3"/>
      <c r="T32" s="10"/>
      <c r="U32" s="10"/>
      <c r="V32" s="10"/>
      <c r="W32" s="10"/>
      <c r="X32" s="10"/>
      <c r="Y32" s="10"/>
    </row>
    <row r="33" spans="1:25" x14ac:dyDescent="0.2">
      <c r="A33" s="819"/>
      <c r="B33" s="814"/>
      <c r="C33" s="814"/>
      <c r="D33" s="814"/>
      <c r="E33" s="835"/>
      <c r="F33" s="582"/>
      <c r="G33" s="62"/>
      <c r="H33" s="62"/>
      <c r="I33" s="29"/>
      <c r="J33" s="59"/>
      <c r="K33" s="62" t="s">
        <v>789</v>
      </c>
      <c r="L33" s="62" t="s">
        <v>653</v>
      </c>
      <c r="M33" s="29" t="s">
        <v>470</v>
      </c>
      <c r="N33" s="62">
        <f>VLOOKUP(M33,References!$B$7:$F$201,5,FALSE)</f>
        <v>26</v>
      </c>
      <c r="O33" s="582" t="s">
        <v>202</v>
      </c>
      <c r="P33" s="62" t="s">
        <v>570</v>
      </c>
      <c r="Q33" s="29" t="s">
        <v>470</v>
      </c>
      <c r="R33" s="59">
        <f>VLOOKUP(Q33,References!$B$7:$F$201,5,FALSE)</f>
        <v>26</v>
      </c>
      <c r="S33" s="3"/>
      <c r="T33" s="10"/>
      <c r="U33" s="10"/>
      <c r="V33" s="10"/>
      <c r="W33" s="10"/>
      <c r="X33" s="10"/>
      <c r="Y33" s="10"/>
    </row>
    <row r="34" spans="1:25" x14ac:dyDescent="0.2">
      <c r="A34" s="828"/>
      <c r="B34" s="815"/>
      <c r="C34" s="815"/>
      <c r="D34" s="815"/>
      <c r="E34" s="836"/>
      <c r="F34" s="438"/>
      <c r="G34" s="63"/>
      <c r="H34" s="63"/>
      <c r="I34" s="40"/>
      <c r="J34" s="60"/>
      <c r="K34" s="63" t="s">
        <v>925</v>
      </c>
      <c r="L34" s="63" t="s">
        <v>570</v>
      </c>
      <c r="M34" s="36" t="s">
        <v>470</v>
      </c>
      <c r="N34" s="63">
        <f>VLOOKUP(M34,References!$B$7:$F$201,5,FALSE)</f>
        <v>26</v>
      </c>
      <c r="O34" s="438"/>
      <c r="P34" s="63"/>
      <c r="Q34" s="36"/>
      <c r="R34" s="60"/>
      <c r="S34" s="3"/>
      <c r="T34" s="10"/>
      <c r="U34" s="10"/>
      <c r="V34" s="10"/>
      <c r="W34" s="10"/>
      <c r="X34" s="10"/>
      <c r="Y34" s="10"/>
    </row>
    <row r="35" spans="1:25" x14ac:dyDescent="0.2">
      <c r="A35" s="827" t="s">
        <v>46</v>
      </c>
      <c r="B35" s="813" t="s">
        <v>47</v>
      </c>
      <c r="C35" s="813">
        <v>514.1</v>
      </c>
      <c r="D35" s="813" t="s">
        <v>542</v>
      </c>
      <c r="E35" s="837" t="s">
        <v>9</v>
      </c>
      <c r="F35" s="582" t="s">
        <v>203</v>
      </c>
      <c r="G35" s="62" t="s">
        <v>570</v>
      </c>
      <c r="H35" s="62" t="s">
        <v>708</v>
      </c>
      <c r="I35" s="29" t="s">
        <v>470</v>
      </c>
      <c r="J35" s="59">
        <f>VLOOKUP(I35,References!$B$7:$F$201,5,FALSE)</f>
        <v>26</v>
      </c>
      <c r="K35" s="62" t="s">
        <v>832</v>
      </c>
      <c r="L35" s="62" t="s">
        <v>653</v>
      </c>
      <c r="M35" s="29" t="s">
        <v>823</v>
      </c>
      <c r="N35" s="62">
        <f>VLOOKUP(M35,References!$B$7:$F$201,5,FALSE)</f>
        <v>95</v>
      </c>
      <c r="O35" s="582">
        <v>218</v>
      </c>
      <c r="P35" s="62" t="s">
        <v>653</v>
      </c>
      <c r="Q35" s="29" t="s">
        <v>488</v>
      </c>
      <c r="R35" s="135">
        <f>VLOOKUP(Q35,References!$B$7:$F$201,5,FALSE)</f>
        <v>43</v>
      </c>
      <c r="S35" s="3"/>
      <c r="T35" s="10"/>
      <c r="U35" s="10"/>
      <c r="V35" s="10"/>
      <c r="W35" s="10"/>
      <c r="X35" s="10"/>
      <c r="Y35" s="10"/>
    </row>
    <row r="36" spans="1:25" x14ac:dyDescent="0.2">
      <c r="A36" s="819"/>
      <c r="B36" s="814"/>
      <c r="C36" s="814"/>
      <c r="D36" s="814"/>
      <c r="E36" s="814"/>
      <c r="F36" s="582">
        <v>1.7070000000000001</v>
      </c>
      <c r="G36" s="62" t="s">
        <v>653</v>
      </c>
      <c r="H36" s="62" t="s">
        <v>708</v>
      </c>
      <c r="I36" s="29" t="s">
        <v>975</v>
      </c>
      <c r="J36" s="62">
        <f>VLOOKUP(I36,References!$B$7:$F$201,5,FALSE)</f>
        <v>3</v>
      </c>
      <c r="K36" s="582" t="s">
        <v>992</v>
      </c>
      <c r="L36" s="62" t="s">
        <v>653</v>
      </c>
      <c r="M36" s="29" t="s">
        <v>975</v>
      </c>
      <c r="N36" s="62">
        <f>VLOOKUP(M36,References!$B$7:$F$201,5,FALSE)</f>
        <v>3</v>
      </c>
      <c r="O36" s="582">
        <v>219</v>
      </c>
      <c r="P36" s="62" t="s">
        <v>653</v>
      </c>
      <c r="Q36" s="29" t="s">
        <v>916</v>
      </c>
      <c r="R36" s="135">
        <f>VLOOKUP(Q36,References!$B$7:$F$201,5,FALSE)</f>
        <v>9</v>
      </c>
      <c r="S36" s="3"/>
      <c r="T36" s="10"/>
      <c r="U36" s="10"/>
      <c r="V36" s="10"/>
      <c r="W36" s="10"/>
      <c r="X36" s="10"/>
      <c r="Y36" s="10"/>
    </row>
    <row r="37" spans="1:25" x14ac:dyDescent="0.2">
      <c r="A37" s="819"/>
      <c r="B37" s="814"/>
      <c r="C37" s="814"/>
      <c r="D37" s="814"/>
      <c r="E37" s="814"/>
      <c r="F37" s="582"/>
      <c r="G37" s="62"/>
      <c r="H37" s="62"/>
      <c r="I37" s="29"/>
      <c r="J37" s="59"/>
      <c r="K37" s="62" t="s">
        <v>206</v>
      </c>
      <c r="L37" s="62" t="s">
        <v>653</v>
      </c>
      <c r="M37" s="29" t="s">
        <v>470</v>
      </c>
      <c r="N37" s="62">
        <f>VLOOKUP(M37,References!$B$7:$F$201,5,FALSE)</f>
        <v>26</v>
      </c>
      <c r="O37" s="582">
        <v>218</v>
      </c>
      <c r="P37" s="62" t="s">
        <v>653</v>
      </c>
      <c r="Q37" s="29" t="s">
        <v>975</v>
      </c>
      <c r="R37" s="135">
        <f>VLOOKUP(Q37,References!$B$7:$F$201,5,FALSE)</f>
        <v>3</v>
      </c>
      <c r="S37" s="3"/>
      <c r="T37" s="10"/>
      <c r="U37" s="10"/>
      <c r="V37" s="10"/>
      <c r="W37" s="10"/>
      <c r="X37" s="10"/>
      <c r="Y37" s="10"/>
    </row>
    <row r="38" spans="1:25" x14ac:dyDescent="0.2">
      <c r="A38" s="819"/>
      <c r="B38" s="814"/>
      <c r="C38" s="814"/>
      <c r="D38" s="814"/>
      <c r="E38" s="814"/>
      <c r="F38" s="582"/>
      <c r="G38" s="62"/>
      <c r="H38" s="62"/>
      <c r="I38" s="29"/>
      <c r="J38" s="59"/>
      <c r="K38" s="62" t="s">
        <v>204</v>
      </c>
      <c r="L38" s="62" t="s">
        <v>570</v>
      </c>
      <c r="M38" s="29" t="s">
        <v>470</v>
      </c>
      <c r="N38" s="62">
        <f>VLOOKUP(M38,References!$B$7:$F$201,5,FALSE)</f>
        <v>26</v>
      </c>
      <c r="O38" s="582" t="s">
        <v>968</v>
      </c>
      <c r="P38" s="62" t="s">
        <v>653</v>
      </c>
      <c r="Q38" s="29" t="s">
        <v>470</v>
      </c>
      <c r="R38" s="135">
        <f>VLOOKUP(Q38,References!$B$7:$F$201,5,FALSE)</f>
        <v>26</v>
      </c>
      <c r="S38" s="3"/>
      <c r="T38" s="10"/>
      <c r="U38" s="10"/>
      <c r="V38" s="10"/>
      <c r="W38" s="10"/>
      <c r="X38" s="10"/>
      <c r="Y38" s="10"/>
    </row>
    <row r="39" spans="1:25" x14ac:dyDescent="0.2">
      <c r="A39" s="828"/>
      <c r="B39" s="815"/>
      <c r="C39" s="815"/>
      <c r="D39" s="815"/>
      <c r="E39" s="815"/>
      <c r="F39" s="438"/>
      <c r="G39" s="63"/>
      <c r="H39" s="63"/>
      <c r="I39" s="36"/>
      <c r="J39" s="60"/>
      <c r="K39" s="62"/>
      <c r="L39" s="62"/>
      <c r="M39" s="29"/>
      <c r="N39" s="62"/>
      <c r="O39" s="438" t="s">
        <v>205</v>
      </c>
      <c r="P39" s="63" t="s">
        <v>570</v>
      </c>
      <c r="Q39" s="36" t="s">
        <v>470</v>
      </c>
      <c r="R39" s="190">
        <f>VLOOKUP(Q39,References!$B$7:$F$201,5,FALSE)</f>
        <v>26</v>
      </c>
      <c r="S39" s="3"/>
      <c r="T39" s="10"/>
      <c r="U39" s="10"/>
      <c r="V39" s="10"/>
      <c r="W39" s="10"/>
      <c r="X39" s="10"/>
      <c r="Y39" s="10"/>
    </row>
    <row r="40" spans="1:25" ht="15" customHeight="1" x14ac:dyDescent="0.2">
      <c r="A40" s="827" t="s">
        <v>48</v>
      </c>
      <c r="B40" s="813" t="s">
        <v>49</v>
      </c>
      <c r="C40" s="813">
        <v>564.1</v>
      </c>
      <c r="D40" s="813" t="s">
        <v>543</v>
      </c>
      <c r="E40" s="816" t="s">
        <v>10</v>
      </c>
      <c r="F40" s="583" t="s">
        <v>209</v>
      </c>
      <c r="G40" s="61" t="s">
        <v>570</v>
      </c>
      <c r="H40" s="61" t="s">
        <v>708</v>
      </c>
      <c r="I40" s="41" t="s">
        <v>470</v>
      </c>
      <c r="J40" s="61">
        <f>VLOOKUP(I40,References!$B$7:$F$201,5,FALSE)</f>
        <v>26</v>
      </c>
      <c r="K40" s="583" t="s">
        <v>210</v>
      </c>
      <c r="L40" s="61" t="s">
        <v>653</v>
      </c>
      <c r="M40" s="41" t="s">
        <v>489</v>
      </c>
      <c r="N40" s="58">
        <f>VLOOKUP(M40,References!$B$7:$F$201,5,FALSE)</f>
        <v>47</v>
      </c>
      <c r="O40" s="61">
        <v>160</v>
      </c>
      <c r="P40" s="61" t="s">
        <v>653</v>
      </c>
      <c r="Q40" s="41" t="s">
        <v>467</v>
      </c>
      <c r="R40" s="189">
        <f>VLOOKUP(Q40,References!$B$7:$F$201,5,FALSE)</f>
        <v>75</v>
      </c>
      <c r="S40" s="3"/>
      <c r="T40" s="10"/>
      <c r="U40" s="10"/>
      <c r="V40" s="10"/>
      <c r="W40" s="10"/>
      <c r="X40" s="10"/>
      <c r="Y40" s="10"/>
    </row>
    <row r="41" spans="1:25" x14ac:dyDescent="0.2">
      <c r="A41" s="819"/>
      <c r="B41" s="814"/>
      <c r="C41" s="814"/>
      <c r="D41" s="814"/>
      <c r="E41" s="817"/>
      <c r="F41" s="582"/>
      <c r="G41" s="62"/>
      <c r="H41" s="62"/>
      <c r="I41" s="39"/>
      <c r="J41" s="62"/>
      <c r="K41" s="746" t="s">
        <v>833</v>
      </c>
      <c r="L41" s="62" t="s">
        <v>653</v>
      </c>
      <c r="M41" s="29" t="s">
        <v>823</v>
      </c>
      <c r="N41" s="59">
        <f>VLOOKUP(M41,References!$B$7:$F$201,5,FALSE)</f>
        <v>95</v>
      </c>
      <c r="O41" s="62">
        <v>238.4</v>
      </c>
      <c r="P41" s="62" t="s">
        <v>653</v>
      </c>
      <c r="Q41" s="29" t="s">
        <v>975</v>
      </c>
      <c r="R41" s="135">
        <f>VLOOKUP(Q41,References!$B$7:$F$201,5,FALSE)</f>
        <v>3</v>
      </c>
      <c r="S41" s="3"/>
      <c r="T41" s="10"/>
      <c r="U41" s="10"/>
      <c r="V41" s="10"/>
      <c r="W41" s="10"/>
      <c r="X41" s="10"/>
      <c r="Y41" s="10"/>
    </row>
    <row r="42" spans="1:25" x14ac:dyDescent="0.2">
      <c r="A42" s="819"/>
      <c r="B42" s="814"/>
      <c r="C42" s="814"/>
      <c r="D42" s="814"/>
      <c r="E42" s="817"/>
      <c r="F42" s="582"/>
      <c r="G42" s="62"/>
      <c r="H42" s="62"/>
      <c r="I42" s="39"/>
      <c r="J42" s="62"/>
      <c r="K42" s="746" t="s">
        <v>993</v>
      </c>
      <c r="L42" s="62" t="s">
        <v>653</v>
      </c>
      <c r="M42" s="29" t="s">
        <v>975</v>
      </c>
      <c r="N42" s="59">
        <f>VLOOKUP(M42,References!$B$7:$F$201,5,FALSE)</f>
        <v>3</v>
      </c>
      <c r="O42" s="62" t="s">
        <v>208</v>
      </c>
      <c r="P42" s="62" t="s">
        <v>570</v>
      </c>
      <c r="Q42" s="29" t="s">
        <v>470</v>
      </c>
      <c r="R42" s="135">
        <f>VLOOKUP(Q42,References!$B$7:$F$201,5,FALSE)</f>
        <v>26</v>
      </c>
      <c r="S42" s="3"/>
      <c r="T42" s="10"/>
      <c r="U42" s="10"/>
      <c r="V42" s="10"/>
      <c r="W42" s="10"/>
      <c r="X42" s="10"/>
      <c r="Y42" s="10"/>
    </row>
    <row r="43" spans="1:25" x14ac:dyDescent="0.2">
      <c r="A43" s="819"/>
      <c r="B43" s="814"/>
      <c r="C43" s="814"/>
      <c r="D43" s="814"/>
      <c r="E43" s="817"/>
      <c r="F43" s="582"/>
      <c r="G43" s="62"/>
      <c r="H43" s="62"/>
      <c r="I43" s="39"/>
      <c r="J43" s="62"/>
      <c r="K43" s="746" t="s">
        <v>926</v>
      </c>
      <c r="L43" s="351" t="s">
        <v>570</v>
      </c>
      <c r="M43" s="29" t="s">
        <v>470</v>
      </c>
      <c r="N43" s="59">
        <f>VLOOKUP(M43,References!$B$7:$F$201,5,FALSE)</f>
        <v>26</v>
      </c>
      <c r="O43" s="62">
        <v>238</v>
      </c>
      <c r="P43" s="62" t="s">
        <v>653</v>
      </c>
      <c r="Q43" s="29" t="s">
        <v>470</v>
      </c>
      <c r="R43" s="135">
        <f>VLOOKUP(Q43,References!$B$7:$F$201,5,FALSE)</f>
        <v>26</v>
      </c>
      <c r="S43" s="3"/>
      <c r="T43" s="10"/>
      <c r="U43" s="10"/>
      <c r="V43" s="10"/>
      <c r="W43" s="10"/>
      <c r="X43" s="10"/>
      <c r="Y43" s="10"/>
    </row>
    <row r="44" spans="1:25" x14ac:dyDescent="0.2">
      <c r="A44" s="828"/>
      <c r="B44" s="815"/>
      <c r="C44" s="815"/>
      <c r="D44" s="815"/>
      <c r="E44" s="818"/>
      <c r="F44" s="438"/>
      <c r="G44" s="63"/>
      <c r="H44" s="63"/>
      <c r="I44" s="40"/>
      <c r="J44" s="63"/>
      <c r="K44" s="747" t="s">
        <v>969</v>
      </c>
      <c r="L44" s="372" t="s">
        <v>653</v>
      </c>
      <c r="M44" s="36" t="s">
        <v>470</v>
      </c>
      <c r="N44" s="60">
        <f>VLOOKUP(M44,References!$B$7:$F$201,5,FALSE)</f>
        <v>26</v>
      </c>
      <c r="O44" s="63"/>
      <c r="P44" s="63"/>
      <c r="Q44" s="36"/>
      <c r="R44" s="190"/>
      <c r="S44" s="3"/>
      <c r="T44" s="10"/>
      <c r="U44" s="10"/>
      <c r="V44" s="10"/>
      <c r="W44" s="10"/>
      <c r="X44" s="10"/>
      <c r="Y44" s="10"/>
    </row>
    <row r="45" spans="1:25" x14ac:dyDescent="0.2">
      <c r="A45" s="819" t="s">
        <v>50</v>
      </c>
      <c r="B45" s="814" t="s">
        <v>51</v>
      </c>
      <c r="C45" s="814">
        <f>C40+50</f>
        <v>614.1</v>
      </c>
      <c r="D45" s="814" t="s">
        <v>544</v>
      </c>
      <c r="E45" s="814" t="s">
        <v>11</v>
      </c>
      <c r="F45" s="582" t="s">
        <v>211</v>
      </c>
      <c r="G45" s="62" t="s">
        <v>570</v>
      </c>
      <c r="H45" s="62" t="s">
        <v>708</v>
      </c>
      <c r="I45" s="29" t="s">
        <v>470</v>
      </c>
      <c r="J45" s="59">
        <f>VLOOKUP(I45,References!$B$7:$F$201,5,FALSE)</f>
        <v>26</v>
      </c>
      <c r="K45" s="62" t="s">
        <v>927</v>
      </c>
      <c r="L45" s="62" t="s">
        <v>653</v>
      </c>
      <c r="M45" s="29" t="s">
        <v>470</v>
      </c>
      <c r="N45" s="62">
        <f>VLOOKUP(M45,References!$B$7:$F$201,5,FALSE)</f>
        <v>26</v>
      </c>
      <c r="O45" s="582">
        <v>249</v>
      </c>
      <c r="P45" s="62" t="s">
        <v>653</v>
      </c>
      <c r="Q45" s="29" t="s">
        <v>975</v>
      </c>
      <c r="R45" s="135">
        <f>VLOOKUP(Q45,References!$B$7:$F$201,5,FALSE)</f>
        <v>3</v>
      </c>
      <c r="S45" s="3"/>
      <c r="T45" s="10"/>
      <c r="U45" s="10"/>
      <c r="V45" s="10"/>
      <c r="W45" s="10"/>
      <c r="X45" s="10"/>
      <c r="Y45" s="10"/>
    </row>
    <row r="46" spans="1:25" x14ac:dyDescent="0.2">
      <c r="A46" s="819"/>
      <c r="B46" s="814"/>
      <c r="C46" s="814"/>
      <c r="D46" s="814"/>
      <c r="E46" s="814"/>
      <c r="F46" s="582"/>
      <c r="G46" s="62"/>
      <c r="H46" s="62"/>
      <c r="I46" s="39"/>
      <c r="J46" s="59"/>
      <c r="K46" s="351" t="s">
        <v>928</v>
      </c>
      <c r="L46" s="351" t="s">
        <v>570</v>
      </c>
      <c r="M46" s="29" t="s">
        <v>470</v>
      </c>
      <c r="N46" s="62">
        <f>VLOOKUP(M46,References!$B$7:$F$201,5,FALSE)</f>
        <v>26</v>
      </c>
      <c r="O46" s="582" t="s">
        <v>215</v>
      </c>
      <c r="P46" s="62" t="s">
        <v>653</v>
      </c>
      <c r="Q46" s="29" t="s">
        <v>470</v>
      </c>
      <c r="R46" s="135">
        <f>VLOOKUP(Q46,References!$B$7:$F$201,5,FALSE)</f>
        <v>26</v>
      </c>
      <c r="S46" s="3"/>
      <c r="T46" s="10"/>
      <c r="U46" s="10"/>
      <c r="V46" s="10"/>
      <c r="W46" s="10"/>
      <c r="X46" s="10"/>
      <c r="Y46" s="10"/>
    </row>
    <row r="47" spans="1:25" x14ac:dyDescent="0.2">
      <c r="A47" s="819"/>
      <c r="B47" s="814"/>
      <c r="C47" s="814"/>
      <c r="D47" s="814"/>
      <c r="E47" s="814"/>
      <c r="F47" s="582"/>
      <c r="G47" s="62"/>
      <c r="H47" s="62"/>
      <c r="I47" s="39"/>
      <c r="J47" s="59"/>
      <c r="K47" s="351">
        <v>108</v>
      </c>
      <c r="L47" s="351" t="s">
        <v>653</v>
      </c>
      <c r="M47" s="29" t="s">
        <v>975</v>
      </c>
      <c r="N47" s="62">
        <f>VLOOKUP(M47,References!$B$7:$F$201,5,FALSE)</f>
        <v>3</v>
      </c>
      <c r="O47" s="582" t="s">
        <v>212</v>
      </c>
      <c r="P47" s="62" t="s">
        <v>570</v>
      </c>
      <c r="Q47" s="29" t="s">
        <v>470</v>
      </c>
      <c r="R47" s="135">
        <f>VLOOKUP(Q47,References!$B$7:$F$201,5,FALSE)</f>
        <v>26</v>
      </c>
      <c r="S47" s="3"/>
      <c r="T47" s="10"/>
      <c r="U47" s="10"/>
      <c r="V47" s="10"/>
      <c r="W47" s="10"/>
      <c r="X47" s="10"/>
      <c r="Y47" s="10"/>
    </row>
    <row r="48" spans="1:25" x14ac:dyDescent="0.2">
      <c r="A48" s="819"/>
      <c r="B48" s="814"/>
      <c r="C48" s="814"/>
      <c r="D48" s="814"/>
      <c r="E48" s="814"/>
      <c r="F48" s="582"/>
      <c r="G48" s="62"/>
      <c r="H48" s="62"/>
      <c r="I48" s="39"/>
      <c r="J48" s="59"/>
      <c r="K48" s="350"/>
      <c r="L48" s="350"/>
      <c r="M48" s="29"/>
      <c r="N48" s="62"/>
      <c r="O48" s="582"/>
      <c r="P48" s="62"/>
      <c r="Q48" s="29"/>
      <c r="R48" s="135"/>
      <c r="S48" s="3"/>
      <c r="T48" s="10"/>
      <c r="U48" s="10"/>
      <c r="V48" s="10"/>
      <c r="W48" s="10"/>
      <c r="X48" s="10"/>
      <c r="Y48" s="10"/>
    </row>
    <row r="49" spans="1:25" x14ac:dyDescent="0.2">
      <c r="A49" s="827" t="s">
        <v>52</v>
      </c>
      <c r="B49" s="813" t="s">
        <v>53</v>
      </c>
      <c r="C49" s="813">
        <v>664.1</v>
      </c>
      <c r="D49" s="813" t="s">
        <v>545</v>
      </c>
      <c r="E49" s="813" t="s">
        <v>12</v>
      </c>
      <c r="F49" s="583" t="s">
        <v>929</v>
      </c>
      <c r="G49" s="61" t="s">
        <v>570</v>
      </c>
      <c r="H49" s="61" t="s">
        <v>708</v>
      </c>
      <c r="I49" s="41" t="s">
        <v>470</v>
      </c>
      <c r="J49" s="58">
        <f>VLOOKUP(I49,References!$B$7:$F$201,5,FALSE)</f>
        <v>26</v>
      </c>
      <c r="K49" s="61" t="s">
        <v>214</v>
      </c>
      <c r="L49" s="61" t="s">
        <v>653</v>
      </c>
      <c r="M49" s="41" t="s">
        <v>467</v>
      </c>
      <c r="N49" s="61">
        <f>VLOOKUP(M49,References!$B$7:$F$201,5,FALSE)</f>
        <v>75</v>
      </c>
      <c r="O49" s="583" t="s">
        <v>213</v>
      </c>
      <c r="P49" s="61" t="s">
        <v>570</v>
      </c>
      <c r="Q49" s="41" t="s">
        <v>470</v>
      </c>
      <c r="R49" s="189">
        <f>VLOOKUP(Q49,References!$B$7:$F$201,5,FALSE)</f>
        <v>26</v>
      </c>
      <c r="S49" s="3"/>
      <c r="T49" s="10"/>
      <c r="U49" s="10"/>
      <c r="V49" s="10"/>
      <c r="W49" s="10"/>
      <c r="X49" s="10"/>
      <c r="Y49" s="10"/>
    </row>
    <row r="50" spans="1:25" x14ac:dyDescent="0.2">
      <c r="A50" s="819"/>
      <c r="B50" s="814"/>
      <c r="C50" s="814"/>
      <c r="D50" s="814"/>
      <c r="E50" s="814"/>
      <c r="F50" s="582"/>
      <c r="G50" s="62"/>
      <c r="H50" s="62"/>
      <c r="I50" s="29"/>
      <c r="J50" s="59"/>
      <c r="K50" s="62" t="s">
        <v>994</v>
      </c>
      <c r="L50" s="62" t="s">
        <v>653</v>
      </c>
      <c r="M50" s="29" t="s">
        <v>975</v>
      </c>
      <c r="N50" s="62">
        <f>VLOOKUP(M50,References!$B$7:$F$201,5,FALSE)</f>
        <v>3</v>
      </c>
      <c r="O50" s="582"/>
      <c r="P50" s="62"/>
      <c r="Q50" s="29"/>
      <c r="R50" s="135"/>
      <c r="S50" s="3"/>
      <c r="T50" s="10"/>
      <c r="U50" s="10"/>
      <c r="V50" s="10"/>
      <c r="W50" s="10"/>
      <c r="X50" s="10"/>
      <c r="Y50" s="10"/>
    </row>
    <row r="51" spans="1:25" x14ac:dyDescent="0.2">
      <c r="A51" s="828"/>
      <c r="B51" s="815"/>
      <c r="C51" s="815"/>
      <c r="D51" s="815"/>
      <c r="E51" s="815"/>
      <c r="F51" s="438"/>
      <c r="G51" s="63"/>
      <c r="H51" s="63"/>
      <c r="I51" s="40"/>
      <c r="J51" s="60"/>
      <c r="K51" s="63" t="s">
        <v>930</v>
      </c>
      <c r="L51" s="63" t="s">
        <v>570</v>
      </c>
      <c r="M51" s="36" t="s">
        <v>470</v>
      </c>
      <c r="N51" s="63">
        <f>VLOOKUP(M51,References!$B$7:$F$201,5,FALSE)</f>
        <v>26</v>
      </c>
      <c r="O51" s="438"/>
      <c r="P51" s="63"/>
      <c r="Q51" s="40"/>
      <c r="R51" s="585"/>
      <c r="S51" s="3"/>
      <c r="T51" s="10"/>
      <c r="U51" s="10"/>
      <c r="V51" s="10"/>
      <c r="W51" s="10"/>
      <c r="X51" s="10"/>
      <c r="Y51" s="10"/>
    </row>
    <row r="52" spans="1:25" x14ac:dyDescent="0.2">
      <c r="A52" s="819" t="s">
        <v>54</v>
      </c>
      <c r="B52" s="814" t="s">
        <v>55</v>
      </c>
      <c r="C52" s="814">
        <v>714.1</v>
      </c>
      <c r="D52" s="814" t="s">
        <v>546</v>
      </c>
      <c r="E52" s="814" t="s">
        <v>13</v>
      </c>
      <c r="F52" s="582" t="s">
        <v>216</v>
      </c>
      <c r="G52" s="62" t="s">
        <v>570</v>
      </c>
      <c r="H52" s="62" t="s">
        <v>708</v>
      </c>
      <c r="I52" s="29" t="s">
        <v>470</v>
      </c>
      <c r="J52" s="59">
        <f>VLOOKUP(I52,References!$B$7:$F$201,5,FALSE)</f>
        <v>26</v>
      </c>
      <c r="K52" s="62" t="s">
        <v>217</v>
      </c>
      <c r="L52" s="62" t="s">
        <v>653</v>
      </c>
      <c r="M52" s="29" t="s">
        <v>467</v>
      </c>
      <c r="N52" s="62">
        <f>VLOOKUP(M52,References!$B$7:$F$201,5,FALSE)</f>
        <v>75</v>
      </c>
      <c r="O52" s="582">
        <v>270</v>
      </c>
      <c r="P52" s="62" t="s">
        <v>653</v>
      </c>
      <c r="Q52" s="29" t="s">
        <v>467</v>
      </c>
      <c r="R52" s="135">
        <f>VLOOKUP(Q52,References!$B$7:$F$201,5,FALSE)</f>
        <v>75</v>
      </c>
      <c r="S52" s="3"/>
      <c r="T52" s="10"/>
      <c r="U52" s="10"/>
      <c r="V52" s="10"/>
      <c r="W52" s="10"/>
      <c r="X52" s="10"/>
      <c r="Y52" s="10"/>
    </row>
    <row r="53" spans="1:25" x14ac:dyDescent="0.2">
      <c r="A53" s="819"/>
      <c r="B53" s="814"/>
      <c r="C53" s="814"/>
      <c r="D53" s="814"/>
      <c r="E53" s="814"/>
      <c r="F53" s="582"/>
      <c r="G53" s="62"/>
      <c r="H53" s="62"/>
      <c r="I53" s="29"/>
      <c r="J53" s="59"/>
      <c r="K53" s="62">
        <v>130</v>
      </c>
      <c r="L53" s="62" t="s">
        <v>653</v>
      </c>
      <c r="M53" s="29" t="s">
        <v>975</v>
      </c>
      <c r="N53" s="62">
        <f>VLOOKUP(M53,References!$B$7:$F$201,5,FALSE)</f>
        <v>3</v>
      </c>
      <c r="O53" s="582" t="s">
        <v>218</v>
      </c>
      <c r="P53" s="62" t="s">
        <v>570</v>
      </c>
      <c r="Q53" s="29" t="s">
        <v>470</v>
      </c>
      <c r="R53" s="135">
        <f>VLOOKUP(Q53,References!$B$7:$F$201,5,FALSE)</f>
        <v>26</v>
      </c>
      <c r="S53" s="3"/>
      <c r="T53" s="10"/>
      <c r="U53" s="10"/>
      <c r="V53" s="10"/>
      <c r="W53" s="10"/>
      <c r="X53" s="10"/>
      <c r="Y53" s="10"/>
    </row>
    <row r="54" spans="1:25" ht="16" thickBot="1" x14ac:dyDescent="0.25">
      <c r="A54" s="819"/>
      <c r="B54" s="814"/>
      <c r="C54" s="814"/>
      <c r="D54" s="814"/>
      <c r="E54" s="814"/>
      <c r="F54" s="586"/>
      <c r="G54" s="62"/>
      <c r="H54" s="62"/>
      <c r="I54" s="39"/>
      <c r="J54" s="377"/>
      <c r="K54" s="62" t="s">
        <v>931</v>
      </c>
      <c r="L54" s="62" t="s">
        <v>570</v>
      </c>
      <c r="M54" s="29" t="s">
        <v>470</v>
      </c>
      <c r="N54" s="62">
        <f>VLOOKUP(M54,References!$B$7:$F$201,5,FALSE)</f>
        <v>26</v>
      </c>
      <c r="O54" s="582"/>
      <c r="P54" s="62"/>
      <c r="Q54" s="29"/>
      <c r="R54" s="135"/>
      <c r="S54" s="3"/>
      <c r="T54" s="10"/>
      <c r="U54" s="10"/>
      <c r="V54" s="10"/>
      <c r="W54" s="10"/>
      <c r="X54" s="10"/>
      <c r="Y54" s="10"/>
    </row>
    <row r="55" spans="1:25" ht="16" thickBot="1" x14ac:dyDescent="0.25">
      <c r="A55" s="201" t="s">
        <v>142</v>
      </c>
      <c r="B55" s="356" t="s">
        <v>141</v>
      </c>
      <c r="C55" s="357"/>
      <c r="D55" s="358"/>
      <c r="E55" s="358"/>
      <c r="F55" s="359"/>
      <c r="G55" s="359"/>
      <c r="H55" s="359"/>
      <c r="I55" s="202"/>
      <c r="J55" s="359"/>
      <c r="K55" s="359"/>
      <c r="L55" s="359"/>
      <c r="M55" s="202"/>
      <c r="N55" s="359"/>
      <c r="O55" s="359"/>
      <c r="P55" s="359"/>
      <c r="Q55" s="202"/>
      <c r="R55" s="470"/>
      <c r="S55" s="3"/>
      <c r="T55" s="10"/>
      <c r="U55" s="10"/>
      <c r="V55" s="10"/>
      <c r="W55" s="10"/>
      <c r="X55" s="10"/>
      <c r="Y55" s="10"/>
    </row>
    <row r="56" spans="1:25" x14ac:dyDescent="0.2">
      <c r="A56" s="846" t="s">
        <v>56</v>
      </c>
      <c r="B56" s="829" t="s">
        <v>57</v>
      </c>
      <c r="C56" s="829">
        <v>300.10000000000002</v>
      </c>
      <c r="D56" s="829" t="s">
        <v>547</v>
      </c>
      <c r="E56" s="829" t="s">
        <v>15</v>
      </c>
      <c r="F56" s="580">
        <v>1.8240000000000001</v>
      </c>
      <c r="G56" s="205" t="s">
        <v>653</v>
      </c>
      <c r="H56" s="205" t="s">
        <v>708</v>
      </c>
      <c r="I56" s="324" t="s">
        <v>975</v>
      </c>
      <c r="J56" s="205">
        <f>VLOOKUP(I56,References!$B$7:$F$201,5,FALSE)</f>
        <v>3</v>
      </c>
      <c r="K56" s="580" t="s">
        <v>932</v>
      </c>
      <c r="L56" s="205" t="s">
        <v>570</v>
      </c>
      <c r="M56" s="324" t="s">
        <v>470</v>
      </c>
      <c r="N56" s="205">
        <f>VLOOKUP(M56,References!$B$7:$F$201,5,FALSE)</f>
        <v>26</v>
      </c>
      <c r="O56" s="580">
        <v>198</v>
      </c>
      <c r="P56" s="205" t="s">
        <v>653</v>
      </c>
      <c r="Q56" s="324" t="s">
        <v>975</v>
      </c>
      <c r="R56" s="134">
        <f>VLOOKUP(Q56,References!$B$7:$F$201,5,FALSE)</f>
        <v>3</v>
      </c>
      <c r="S56" s="3"/>
      <c r="T56" s="10"/>
      <c r="U56" s="10"/>
      <c r="V56" s="10"/>
      <c r="W56" s="10"/>
      <c r="X56" s="10"/>
      <c r="Y56" s="10"/>
    </row>
    <row r="57" spans="1:25" x14ac:dyDescent="0.2">
      <c r="A57" s="819"/>
      <c r="B57" s="814"/>
      <c r="C57" s="814"/>
      <c r="D57" s="814"/>
      <c r="E57" s="814"/>
      <c r="F57" s="582" t="s">
        <v>219</v>
      </c>
      <c r="G57" s="62" t="s">
        <v>570</v>
      </c>
      <c r="H57" s="62" t="s">
        <v>708</v>
      </c>
      <c r="I57" s="29" t="s">
        <v>470</v>
      </c>
      <c r="J57" s="62">
        <f>VLOOKUP(I57,References!$B$7:$F$201,5,FALSE)</f>
        <v>26</v>
      </c>
      <c r="K57" s="582">
        <v>-21</v>
      </c>
      <c r="L57" s="62" t="s">
        <v>653</v>
      </c>
      <c r="M57" s="29" t="s">
        <v>975</v>
      </c>
      <c r="N57" s="62">
        <f>VLOOKUP(M57,References!$B$7:$F$201,5,FALSE)</f>
        <v>3</v>
      </c>
      <c r="O57" s="582" t="s">
        <v>222</v>
      </c>
      <c r="P57" s="62" t="s">
        <v>653</v>
      </c>
      <c r="Q57" s="29" t="s">
        <v>470</v>
      </c>
      <c r="R57" s="135">
        <f>VLOOKUP(Q57,References!$B$7:$F$201,5,FALSE)</f>
        <v>26</v>
      </c>
      <c r="S57" s="3"/>
      <c r="T57" s="10"/>
      <c r="U57" s="10"/>
      <c r="V57" s="10"/>
      <c r="W57" s="10"/>
      <c r="X57" s="10"/>
      <c r="Y57" s="10"/>
    </row>
    <row r="58" spans="1:25" x14ac:dyDescent="0.2">
      <c r="A58" s="819"/>
      <c r="B58" s="814"/>
      <c r="C58" s="814"/>
      <c r="D58" s="814"/>
      <c r="E58" s="814"/>
      <c r="F58" s="438"/>
      <c r="G58" s="63"/>
      <c r="H58" s="63"/>
      <c r="I58" s="36"/>
      <c r="J58" s="63"/>
      <c r="K58" s="438"/>
      <c r="L58" s="63"/>
      <c r="M58" s="36"/>
      <c r="N58" s="63"/>
      <c r="O58" s="438" t="s">
        <v>220</v>
      </c>
      <c r="P58" s="63" t="s">
        <v>570</v>
      </c>
      <c r="Q58" s="36" t="s">
        <v>470</v>
      </c>
      <c r="R58" s="190">
        <f>VLOOKUP(Q58,References!$B$7:$F$201,5,FALSE)</f>
        <v>26</v>
      </c>
      <c r="S58" s="3"/>
      <c r="T58" s="10"/>
      <c r="U58" s="10"/>
      <c r="V58" s="10"/>
      <c r="W58" s="10"/>
      <c r="X58" s="10"/>
      <c r="Y58" s="10"/>
    </row>
    <row r="59" spans="1:25" x14ac:dyDescent="0.2">
      <c r="A59" s="827" t="s">
        <v>58</v>
      </c>
      <c r="B59" s="813" t="s">
        <v>59</v>
      </c>
      <c r="C59" s="813">
        <v>350.1</v>
      </c>
      <c r="D59" s="813" t="s">
        <v>548</v>
      </c>
      <c r="E59" s="813" t="s">
        <v>16</v>
      </c>
      <c r="F59" s="582" t="s">
        <v>223</v>
      </c>
      <c r="G59" s="62" t="s">
        <v>570</v>
      </c>
      <c r="H59" s="62" t="s">
        <v>708</v>
      </c>
      <c r="I59" s="29" t="s">
        <v>470</v>
      </c>
      <c r="J59" s="59">
        <f>VLOOKUP(I59,References!$B$7:$F$201,5,FALSE)</f>
        <v>26</v>
      </c>
      <c r="K59" s="62" t="s">
        <v>933</v>
      </c>
      <c r="L59" s="62" t="s">
        <v>570</v>
      </c>
      <c r="M59" s="29" t="s">
        <v>470</v>
      </c>
      <c r="N59" s="62">
        <f>VLOOKUP(M59,References!$B$7:$F$201,5,FALSE)</f>
        <v>26</v>
      </c>
      <c r="O59" s="582">
        <v>225</v>
      </c>
      <c r="P59" s="62" t="s">
        <v>653</v>
      </c>
      <c r="Q59" s="29" t="s">
        <v>975</v>
      </c>
      <c r="R59" s="135">
        <f>VLOOKUP(Q59,References!$B$7:$F$201,5,FALSE)</f>
        <v>3</v>
      </c>
      <c r="S59" s="3"/>
      <c r="T59" s="10"/>
      <c r="U59" s="10"/>
      <c r="V59" s="10"/>
      <c r="W59" s="10"/>
      <c r="X59" s="10"/>
      <c r="Y59" s="10"/>
    </row>
    <row r="60" spans="1:25" x14ac:dyDescent="0.2">
      <c r="A60" s="819"/>
      <c r="B60" s="814"/>
      <c r="C60" s="814"/>
      <c r="D60" s="814"/>
      <c r="E60" s="814"/>
      <c r="F60" s="582"/>
      <c r="G60" s="62"/>
      <c r="H60" s="62"/>
      <c r="I60" s="29"/>
      <c r="J60" s="59"/>
      <c r="K60" s="62"/>
      <c r="L60" s="62"/>
      <c r="M60" s="29"/>
      <c r="N60" s="62"/>
      <c r="O60" s="582">
        <v>225</v>
      </c>
      <c r="P60" s="62" t="s">
        <v>653</v>
      </c>
      <c r="Q60" s="29" t="s">
        <v>470</v>
      </c>
      <c r="R60" s="135">
        <f>VLOOKUP(Q60,References!$B$7:$F$201,5,FALSE)</f>
        <v>26</v>
      </c>
      <c r="S60" s="3"/>
      <c r="T60" s="10"/>
      <c r="U60" s="10"/>
      <c r="V60" s="10"/>
      <c r="W60" s="10"/>
      <c r="X60" s="10"/>
      <c r="Y60" s="10"/>
    </row>
    <row r="61" spans="1:25" x14ac:dyDescent="0.2">
      <c r="A61" s="828"/>
      <c r="B61" s="815"/>
      <c r="C61" s="815"/>
      <c r="D61" s="815"/>
      <c r="E61" s="815"/>
      <c r="F61" s="438"/>
      <c r="G61" s="63"/>
      <c r="H61" s="63"/>
      <c r="I61" s="40"/>
      <c r="J61" s="60"/>
      <c r="K61" s="63"/>
      <c r="L61" s="63"/>
      <c r="M61" s="40"/>
      <c r="N61" s="360"/>
      <c r="O61" s="438" t="s">
        <v>951</v>
      </c>
      <c r="P61" s="63" t="s">
        <v>570</v>
      </c>
      <c r="Q61" s="36" t="s">
        <v>470</v>
      </c>
      <c r="R61" s="190">
        <f>VLOOKUP(Q61,References!$B$7:$F$201,5,FALSE)</f>
        <v>26</v>
      </c>
      <c r="S61" s="3"/>
      <c r="T61" s="10"/>
      <c r="U61" s="10"/>
      <c r="V61" s="10"/>
      <c r="W61" s="10"/>
      <c r="X61" s="10"/>
      <c r="Y61" s="10"/>
    </row>
    <row r="62" spans="1:25" x14ac:dyDescent="0.2">
      <c r="A62" s="819" t="s">
        <v>60</v>
      </c>
      <c r="B62" s="814" t="s">
        <v>61</v>
      </c>
      <c r="C62" s="814">
        <v>400.1</v>
      </c>
      <c r="D62" s="814" t="s">
        <v>549</v>
      </c>
      <c r="E62" s="835" t="s">
        <v>17</v>
      </c>
      <c r="F62" s="582">
        <v>1.841</v>
      </c>
      <c r="G62" s="62" t="s">
        <v>653</v>
      </c>
      <c r="H62" s="62" t="s">
        <v>708</v>
      </c>
      <c r="I62" s="29" t="s">
        <v>975</v>
      </c>
      <c r="J62" s="59">
        <f>VLOOKUP(I62,References!$B$7:$F$201,5,FALSE)</f>
        <v>3</v>
      </c>
      <c r="K62" s="62">
        <v>41</v>
      </c>
      <c r="L62" s="62" t="s">
        <v>653</v>
      </c>
      <c r="M62" s="29" t="s">
        <v>975</v>
      </c>
      <c r="N62" s="62">
        <f>VLOOKUP(M62,References!$B$7:$F$201,5,FALSE)</f>
        <v>3</v>
      </c>
      <c r="O62" s="582">
        <v>238.5</v>
      </c>
      <c r="P62" s="62" t="s">
        <v>653</v>
      </c>
      <c r="Q62" s="29" t="s">
        <v>975</v>
      </c>
      <c r="R62" s="135">
        <f>VLOOKUP(Q62,References!$B$7:$F$201,5,FALSE)</f>
        <v>3</v>
      </c>
      <c r="S62" s="3"/>
      <c r="T62" s="10"/>
      <c r="U62" s="10"/>
      <c r="V62" s="10"/>
      <c r="W62" s="10"/>
      <c r="X62" s="10"/>
      <c r="Y62" s="10"/>
    </row>
    <row r="63" spans="1:25" x14ac:dyDescent="0.2">
      <c r="A63" s="819"/>
      <c r="B63" s="814"/>
      <c r="C63" s="814"/>
      <c r="D63" s="814"/>
      <c r="E63" s="814"/>
      <c r="F63" s="582">
        <v>1.84</v>
      </c>
      <c r="G63" s="62" t="s">
        <v>570</v>
      </c>
      <c r="H63" s="62" t="s">
        <v>708</v>
      </c>
      <c r="I63" s="29" t="s">
        <v>470</v>
      </c>
      <c r="J63" s="59">
        <f>VLOOKUP(I63,References!$B$7:$F$201,5,FALSE)</f>
        <v>26</v>
      </c>
      <c r="K63" s="62">
        <v>190</v>
      </c>
      <c r="L63" s="62" t="s">
        <v>653</v>
      </c>
      <c r="M63" s="29" t="s">
        <v>470</v>
      </c>
      <c r="N63" s="62">
        <f>VLOOKUP(M63,References!$B$7:$F$201,5,FALSE)</f>
        <v>26</v>
      </c>
      <c r="O63" s="582" t="s">
        <v>226</v>
      </c>
      <c r="P63" s="62" t="s">
        <v>653</v>
      </c>
      <c r="Q63" s="29" t="s">
        <v>470</v>
      </c>
      <c r="R63" s="135">
        <f>VLOOKUP(Q63,References!$B$7:$F$201,5,FALSE)</f>
        <v>26</v>
      </c>
      <c r="S63" s="3"/>
      <c r="T63" s="10"/>
      <c r="U63" s="10"/>
      <c r="V63" s="10"/>
      <c r="W63" s="10"/>
      <c r="X63" s="10"/>
      <c r="Y63" s="10"/>
    </row>
    <row r="64" spans="1:25" x14ac:dyDescent="0.2">
      <c r="A64" s="819"/>
      <c r="B64" s="814"/>
      <c r="C64" s="814"/>
      <c r="D64" s="814"/>
      <c r="E64" s="814"/>
      <c r="F64" s="582"/>
      <c r="G64" s="62"/>
      <c r="H64" s="62"/>
      <c r="I64" s="29"/>
      <c r="J64" s="59"/>
      <c r="K64" s="62" t="s">
        <v>224</v>
      </c>
      <c r="L64" s="62" t="s">
        <v>570</v>
      </c>
      <c r="M64" s="29" t="s">
        <v>470</v>
      </c>
      <c r="N64" s="62">
        <f>VLOOKUP(M64,References!$B$7:$F$201,5,FALSE)</f>
        <v>26</v>
      </c>
      <c r="O64" s="582" t="s">
        <v>225</v>
      </c>
      <c r="P64" s="62" t="s">
        <v>570</v>
      </c>
      <c r="Q64" s="29" t="s">
        <v>470</v>
      </c>
      <c r="R64" s="135">
        <f>VLOOKUP(Q64,References!$B$7:$F$201,5,FALSE)</f>
        <v>26</v>
      </c>
      <c r="S64" s="3"/>
      <c r="T64" s="10"/>
      <c r="U64" s="10"/>
      <c r="V64" s="10"/>
      <c r="W64" s="10"/>
      <c r="X64" s="10"/>
      <c r="Y64" s="10"/>
    </row>
    <row r="65" spans="1:25" ht="17" x14ac:dyDescent="0.25">
      <c r="A65" s="361" t="s">
        <v>62</v>
      </c>
      <c r="B65" s="349" t="s">
        <v>63</v>
      </c>
      <c r="C65" s="349">
        <v>450.1</v>
      </c>
      <c r="D65" s="80" t="s">
        <v>550</v>
      </c>
      <c r="E65" s="80" t="s">
        <v>18</v>
      </c>
      <c r="F65" s="587" t="s">
        <v>227</v>
      </c>
      <c r="G65" s="200" t="s">
        <v>570</v>
      </c>
      <c r="H65" s="200" t="s">
        <v>708</v>
      </c>
      <c r="I65" s="42" t="s">
        <v>470</v>
      </c>
      <c r="J65" s="188">
        <f>VLOOKUP(I65,References!$B$7:$F$201,5,FALSE)</f>
        <v>26</v>
      </c>
      <c r="K65" s="200" t="s">
        <v>934</v>
      </c>
      <c r="L65" s="200" t="s">
        <v>570</v>
      </c>
      <c r="M65" s="42" t="s">
        <v>470</v>
      </c>
      <c r="N65" s="200">
        <f>VLOOKUP(M65,References!$B$7:$F$201,5,FALSE)</f>
        <v>26</v>
      </c>
      <c r="O65" s="587" t="s">
        <v>952</v>
      </c>
      <c r="P65" s="200" t="s">
        <v>570</v>
      </c>
      <c r="Q65" s="42" t="s">
        <v>470</v>
      </c>
      <c r="R65" s="192">
        <f>VLOOKUP(Q65,References!$B$7:$F$201,5,FALSE)</f>
        <v>26</v>
      </c>
      <c r="S65" s="3"/>
      <c r="T65" s="10"/>
      <c r="U65" s="10"/>
      <c r="V65" s="10"/>
      <c r="W65" s="10"/>
      <c r="X65" s="10"/>
      <c r="Y65" s="10"/>
    </row>
    <row r="66" spans="1:25" x14ac:dyDescent="0.2">
      <c r="A66" s="833" t="s">
        <v>64</v>
      </c>
      <c r="B66" s="814" t="s">
        <v>65</v>
      </c>
      <c r="C66" s="814">
        <v>500.1</v>
      </c>
      <c r="D66" s="814" t="s">
        <v>551</v>
      </c>
      <c r="E66" s="826" t="s">
        <v>19</v>
      </c>
      <c r="F66" s="582" t="s">
        <v>228</v>
      </c>
      <c r="G66" s="62" t="s">
        <v>570</v>
      </c>
      <c r="H66" s="62" t="s">
        <v>708</v>
      </c>
      <c r="I66" s="29" t="s">
        <v>470</v>
      </c>
      <c r="J66" s="59">
        <f>VLOOKUP(I66,References!$B$7:$F$201,5,FALSE)</f>
        <v>26</v>
      </c>
      <c r="K66" s="62">
        <v>53</v>
      </c>
      <c r="L66" s="62" t="s">
        <v>653</v>
      </c>
      <c r="M66" s="29" t="s">
        <v>975</v>
      </c>
      <c r="N66" s="62">
        <f>VLOOKUP(M66,References!$B$7:$F$201,5,FALSE)</f>
        <v>3</v>
      </c>
      <c r="O66" s="582">
        <v>249</v>
      </c>
      <c r="P66" s="62" t="s">
        <v>653</v>
      </c>
      <c r="Q66" s="29" t="s">
        <v>975</v>
      </c>
      <c r="R66" s="135">
        <f>VLOOKUP(Q66,References!$B$7:$F$201,5,FALSE)</f>
        <v>3</v>
      </c>
      <c r="S66" s="3"/>
      <c r="T66" s="10"/>
      <c r="U66" s="10"/>
      <c r="V66" s="10"/>
      <c r="W66" s="10"/>
      <c r="X66" s="10"/>
      <c r="Y66" s="10"/>
    </row>
    <row r="67" spans="1:25" x14ac:dyDescent="0.2">
      <c r="A67" s="833"/>
      <c r="B67" s="814"/>
      <c r="C67" s="814"/>
      <c r="D67" s="814"/>
      <c r="E67" s="826"/>
      <c r="F67" s="582"/>
      <c r="G67" s="62"/>
      <c r="H67" s="62"/>
      <c r="I67" s="29"/>
      <c r="J67" s="59"/>
      <c r="K67" s="62" t="s">
        <v>229</v>
      </c>
      <c r="L67" s="62" t="s">
        <v>570</v>
      </c>
      <c r="M67" s="29" t="s">
        <v>470</v>
      </c>
      <c r="N67" s="62">
        <f>VLOOKUP(M67,References!$B$7:$F$201,5,FALSE)</f>
        <v>26</v>
      </c>
      <c r="O67" s="582" t="s">
        <v>231</v>
      </c>
      <c r="P67" s="62" t="s">
        <v>653</v>
      </c>
      <c r="Q67" s="29" t="s">
        <v>470</v>
      </c>
      <c r="R67" s="135">
        <f>VLOOKUP(Q67,References!$B$7:$F$201,5,FALSE)</f>
        <v>26</v>
      </c>
      <c r="S67" s="3"/>
      <c r="T67" s="10"/>
      <c r="U67" s="10"/>
      <c r="V67" s="10"/>
      <c r="W67" s="10"/>
      <c r="X67" s="10"/>
      <c r="Y67" s="10"/>
    </row>
    <row r="68" spans="1:25" x14ac:dyDescent="0.2">
      <c r="A68" s="833"/>
      <c r="B68" s="814"/>
      <c r="C68" s="814"/>
      <c r="D68" s="814"/>
      <c r="E68" s="826"/>
      <c r="F68" s="582"/>
      <c r="G68" s="62"/>
      <c r="H68" s="62"/>
      <c r="I68" s="39"/>
      <c r="J68" s="59"/>
      <c r="K68" s="62"/>
      <c r="L68" s="62"/>
      <c r="M68" s="29"/>
      <c r="N68" s="62"/>
      <c r="O68" s="582" t="s">
        <v>230</v>
      </c>
      <c r="P68" s="62" t="s">
        <v>570</v>
      </c>
      <c r="Q68" s="29" t="s">
        <v>470</v>
      </c>
      <c r="R68" s="135">
        <f>VLOOKUP(Q68,References!$B$7:$F$201,5,FALSE)</f>
        <v>26</v>
      </c>
      <c r="S68" s="3"/>
      <c r="T68" s="10"/>
      <c r="U68" s="10"/>
      <c r="V68" s="10"/>
      <c r="W68" s="10"/>
      <c r="X68" s="10"/>
      <c r="Y68" s="10"/>
    </row>
    <row r="69" spans="1:25" ht="17" x14ac:dyDescent="0.25">
      <c r="A69" s="361" t="s">
        <v>66</v>
      </c>
      <c r="B69" s="349" t="s">
        <v>67</v>
      </c>
      <c r="C69" s="349">
        <v>550.1</v>
      </c>
      <c r="D69" s="80" t="s">
        <v>552</v>
      </c>
      <c r="E69" s="200" t="s">
        <v>107</v>
      </c>
      <c r="F69" s="587" t="s">
        <v>232</v>
      </c>
      <c r="G69" s="200" t="s">
        <v>570</v>
      </c>
      <c r="H69" s="200" t="s">
        <v>708</v>
      </c>
      <c r="I69" s="42" t="s">
        <v>470</v>
      </c>
      <c r="J69" s="188">
        <f>VLOOKUP(I69,References!$B$7:$F$201,5,FALSE)</f>
        <v>26</v>
      </c>
      <c r="K69" s="200" t="s">
        <v>935</v>
      </c>
      <c r="L69" s="200" t="s">
        <v>570</v>
      </c>
      <c r="M69" s="42" t="s">
        <v>470</v>
      </c>
      <c r="N69" s="200">
        <f>VLOOKUP(M69,References!$B$7:$F$201,5,FALSE)</f>
        <v>26</v>
      </c>
      <c r="O69" s="587" t="s">
        <v>953</v>
      </c>
      <c r="P69" s="200" t="s">
        <v>570</v>
      </c>
      <c r="Q69" s="42" t="s">
        <v>470</v>
      </c>
      <c r="R69" s="192">
        <f>VLOOKUP(Q69,References!$B$7:$F$201,5,FALSE)</f>
        <v>26</v>
      </c>
      <c r="S69" s="3"/>
      <c r="T69" s="10"/>
      <c r="U69" s="10"/>
      <c r="V69" s="10"/>
      <c r="W69" s="10"/>
      <c r="X69" s="10"/>
      <c r="Y69" s="10"/>
    </row>
    <row r="70" spans="1:25" ht="18" thickBot="1" x14ac:dyDescent="0.3">
      <c r="A70" s="362" t="s">
        <v>68</v>
      </c>
      <c r="B70" s="453" t="s">
        <v>69</v>
      </c>
      <c r="C70" s="453">
        <v>600.1</v>
      </c>
      <c r="D70" s="213" t="s">
        <v>553</v>
      </c>
      <c r="E70" s="213" t="s">
        <v>20</v>
      </c>
      <c r="F70" s="586" t="s">
        <v>233</v>
      </c>
      <c r="G70" s="210" t="s">
        <v>570</v>
      </c>
      <c r="H70" s="210" t="s">
        <v>708</v>
      </c>
      <c r="I70" s="341" t="s">
        <v>470</v>
      </c>
      <c r="J70" s="377">
        <f>VLOOKUP(I70,References!$B$7:$F$201,5,FALSE)</f>
        <v>26</v>
      </c>
      <c r="K70" s="210" t="s">
        <v>936</v>
      </c>
      <c r="L70" s="210" t="s">
        <v>570</v>
      </c>
      <c r="M70" s="341" t="s">
        <v>470</v>
      </c>
      <c r="N70" s="210">
        <f>VLOOKUP(M70,References!$B$7:$F$201,5,FALSE)</f>
        <v>26</v>
      </c>
      <c r="O70" s="586" t="s">
        <v>954</v>
      </c>
      <c r="P70" s="210" t="s">
        <v>570</v>
      </c>
      <c r="Q70" s="341" t="s">
        <v>470</v>
      </c>
      <c r="R70" s="139">
        <f>VLOOKUP(Q70,References!$B$7:$F$201,5,FALSE)</f>
        <v>26</v>
      </c>
      <c r="S70" s="3"/>
      <c r="T70" s="10"/>
      <c r="U70" s="10"/>
      <c r="V70" s="10"/>
      <c r="W70" s="10"/>
      <c r="X70" s="10"/>
      <c r="Y70" s="10"/>
    </row>
    <row r="71" spans="1:25" ht="16" thickBot="1" x14ac:dyDescent="0.25">
      <c r="A71" s="196" t="s">
        <v>143</v>
      </c>
      <c r="B71" s="353" t="s">
        <v>144</v>
      </c>
      <c r="C71" s="354"/>
      <c r="D71" s="355"/>
      <c r="E71" s="355"/>
      <c r="F71" s="91"/>
      <c r="G71" s="91"/>
      <c r="H71" s="91"/>
      <c r="I71" s="197"/>
      <c r="J71" s="91"/>
      <c r="K71" s="91"/>
      <c r="L71" s="91"/>
      <c r="M71" s="197"/>
      <c r="N71" s="91"/>
      <c r="O71" s="91"/>
      <c r="P71" s="91"/>
      <c r="Q71" s="197"/>
      <c r="R71" s="92"/>
      <c r="S71" s="3"/>
      <c r="T71" s="10"/>
      <c r="U71" s="10"/>
      <c r="V71" s="10"/>
      <c r="W71" s="10"/>
      <c r="X71" s="10"/>
      <c r="Y71" s="10"/>
    </row>
    <row r="72" spans="1:25" ht="18" customHeight="1" x14ac:dyDescent="0.2">
      <c r="A72" s="819" t="s">
        <v>132</v>
      </c>
      <c r="B72" s="826" t="s">
        <v>131</v>
      </c>
      <c r="C72" s="831">
        <v>342.1</v>
      </c>
      <c r="D72" s="814" t="s">
        <v>554</v>
      </c>
      <c r="E72" s="884" t="s">
        <v>31</v>
      </c>
      <c r="F72" s="582">
        <v>1.59</v>
      </c>
      <c r="G72" s="62" t="s">
        <v>570</v>
      </c>
      <c r="H72" s="62" t="s">
        <v>708</v>
      </c>
      <c r="I72" s="29" t="s">
        <v>470</v>
      </c>
      <c r="J72" s="59">
        <f>VLOOKUP(I72,References!$B$7:$F$201,5,FALSE)</f>
        <v>26</v>
      </c>
      <c r="K72" s="62" t="s">
        <v>234</v>
      </c>
      <c r="L72" s="62" t="s">
        <v>653</v>
      </c>
      <c r="M72" s="29" t="s">
        <v>497</v>
      </c>
      <c r="N72" s="62">
        <f>VLOOKUP(M72,References!$B$7:$F$201,5,FALSE)</f>
        <v>7</v>
      </c>
      <c r="O72" s="582" t="s">
        <v>955</v>
      </c>
      <c r="P72" s="62" t="s">
        <v>570</v>
      </c>
      <c r="Q72" s="29" t="s">
        <v>470</v>
      </c>
      <c r="R72" s="135">
        <f>VLOOKUP(Q72,References!$B$7:$F$201,5,FALSE)</f>
        <v>26</v>
      </c>
      <c r="S72" s="3"/>
    </row>
    <row r="73" spans="1:25" x14ac:dyDescent="0.2">
      <c r="A73" s="828"/>
      <c r="B73" s="811"/>
      <c r="C73" s="882"/>
      <c r="D73" s="815"/>
      <c r="E73" s="815"/>
      <c r="F73" s="438"/>
      <c r="G73" s="63"/>
      <c r="H73" s="63"/>
      <c r="I73" s="36"/>
      <c r="J73" s="60"/>
      <c r="K73" s="63">
        <v>10.4</v>
      </c>
      <c r="L73" s="63" t="s">
        <v>570</v>
      </c>
      <c r="M73" s="36" t="s">
        <v>470</v>
      </c>
      <c r="N73" s="63">
        <f>VLOOKUP(M73,References!$B$7:$F$201,5,FALSE)</f>
        <v>26</v>
      </c>
      <c r="O73" s="438"/>
      <c r="P73" s="63"/>
      <c r="Q73" s="40"/>
      <c r="R73" s="585"/>
      <c r="S73" s="3"/>
    </row>
    <row r="74" spans="1:25" x14ac:dyDescent="0.2">
      <c r="A74" s="819" t="s">
        <v>1</v>
      </c>
      <c r="B74" s="826" t="s">
        <v>130</v>
      </c>
      <c r="C74" s="831">
        <v>378.1</v>
      </c>
      <c r="D74" s="814" t="s">
        <v>555</v>
      </c>
      <c r="E74" s="835" t="s">
        <v>30</v>
      </c>
      <c r="F74" s="582" t="s">
        <v>235</v>
      </c>
      <c r="G74" s="62" t="s">
        <v>570</v>
      </c>
      <c r="H74" s="62" t="s">
        <v>708</v>
      </c>
      <c r="I74" s="29" t="s">
        <v>470</v>
      </c>
      <c r="J74" s="59">
        <f>VLOOKUP(I74,References!$B$7:$F$201,5,FALSE)</f>
        <v>26</v>
      </c>
      <c r="K74" s="62">
        <v>55</v>
      </c>
      <c r="L74" s="62" t="s">
        <v>653</v>
      </c>
      <c r="M74" s="29" t="s">
        <v>497</v>
      </c>
      <c r="N74" s="62">
        <f>VLOOKUP(M74,References!$B$7:$F$201,5,FALSE)</f>
        <v>7</v>
      </c>
      <c r="O74" s="582" t="s">
        <v>236</v>
      </c>
      <c r="P74" s="62" t="s">
        <v>570</v>
      </c>
      <c r="Q74" s="29" t="s">
        <v>470</v>
      </c>
      <c r="R74" s="135">
        <f>VLOOKUP(Q74,References!$B$7:$F$201,5,FALSE)</f>
        <v>26</v>
      </c>
      <c r="S74" s="3"/>
    </row>
    <row r="75" spans="1:25" ht="16" thickBot="1" x14ac:dyDescent="0.25">
      <c r="A75" s="881"/>
      <c r="B75" s="823"/>
      <c r="C75" s="883"/>
      <c r="D75" s="869"/>
      <c r="E75" s="869"/>
      <c r="F75" s="586"/>
      <c r="G75" s="210"/>
      <c r="H75" s="210"/>
      <c r="I75" s="341"/>
      <c r="J75" s="377"/>
      <c r="K75" s="210" t="s">
        <v>937</v>
      </c>
      <c r="L75" s="210" t="s">
        <v>570</v>
      </c>
      <c r="M75" s="341" t="s">
        <v>470</v>
      </c>
      <c r="N75" s="210">
        <f>VLOOKUP(M75,References!$B$7:$F$201,5,FALSE)</f>
        <v>26</v>
      </c>
      <c r="O75" s="586"/>
      <c r="P75" s="210"/>
      <c r="Q75" s="347"/>
      <c r="R75" s="588"/>
      <c r="S75" s="3"/>
    </row>
    <row r="76" spans="1:25" ht="16" thickBot="1" x14ac:dyDescent="0.25">
      <c r="A76" s="196" t="s">
        <v>145</v>
      </c>
      <c r="B76" s="353" t="s">
        <v>146</v>
      </c>
      <c r="C76" s="354"/>
      <c r="D76" s="355"/>
      <c r="E76" s="355"/>
      <c r="F76" s="91"/>
      <c r="G76" s="91"/>
      <c r="H76" s="91"/>
      <c r="I76" s="197"/>
      <c r="J76" s="91"/>
      <c r="K76" s="91"/>
      <c r="L76" s="91"/>
      <c r="M76" s="197"/>
      <c r="N76" s="91"/>
      <c r="O76" s="91"/>
      <c r="P76" s="91"/>
      <c r="Q76" s="197"/>
      <c r="R76" s="92"/>
      <c r="S76" s="3"/>
    </row>
    <row r="77" spans="1:25" ht="17" x14ac:dyDescent="0.25">
      <c r="A77" s="373" t="s">
        <v>73</v>
      </c>
      <c r="B77" s="451" t="s">
        <v>70</v>
      </c>
      <c r="C77" s="451">
        <v>328.2</v>
      </c>
      <c r="D77" s="206" t="s">
        <v>556</v>
      </c>
      <c r="E77" s="305" t="s">
        <v>21</v>
      </c>
      <c r="F77" s="580">
        <v>1.68</v>
      </c>
      <c r="G77" s="205" t="s">
        <v>570</v>
      </c>
      <c r="H77" s="205" t="s">
        <v>708</v>
      </c>
      <c r="I77" s="324" t="s">
        <v>470</v>
      </c>
      <c r="J77" s="188">
        <f>VLOOKUP(I77,References!$B$7:$F$201,5,FALSE)</f>
        <v>26</v>
      </c>
      <c r="K77" s="205">
        <v>90.6</v>
      </c>
      <c r="L77" s="205" t="s">
        <v>570</v>
      </c>
      <c r="M77" s="324" t="s">
        <v>470</v>
      </c>
      <c r="N77" s="205">
        <f>VLOOKUP(M77,References!$B$7:$F$201,5,FALSE)</f>
        <v>26</v>
      </c>
      <c r="O77" s="580">
        <v>216</v>
      </c>
      <c r="P77" s="205" t="s">
        <v>570</v>
      </c>
      <c r="Q77" s="324" t="s">
        <v>470</v>
      </c>
      <c r="R77" s="134">
        <f>VLOOKUP(Q77,References!$B$7:$F$201,5,FALSE)</f>
        <v>26</v>
      </c>
      <c r="S77" s="3"/>
      <c r="T77" s="10"/>
      <c r="U77" s="10"/>
      <c r="V77" s="10"/>
      <c r="W77" s="10"/>
      <c r="X77" s="10"/>
      <c r="Y77" s="10"/>
    </row>
    <row r="78" spans="1:25" ht="17" x14ac:dyDescent="0.25">
      <c r="A78" s="361" t="s">
        <v>74</v>
      </c>
      <c r="B78" s="349" t="s">
        <v>71</v>
      </c>
      <c r="C78" s="349">
        <v>428.2</v>
      </c>
      <c r="D78" s="80" t="s">
        <v>557</v>
      </c>
      <c r="E78" s="80" t="s">
        <v>14</v>
      </c>
      <c r="F78" s="587" t="s">
        <v>237</v>
      </c>
      <c r="G78" s="200" t="s">
        <v>570</v>
      </c>
      <c r="H78" s="200" t="s">
        <v>708</v>
      </c>
      <c r="I78" s="42" t="s">
        <v>470</v>
      </c>
      <c r="J78" s="188">
        <f>VLOOKUP(I78,References!$B$7:$F$201,5,FALSE)</f>
        <v>26</v>
      </c>
      <c r="K78" s="200" t="s">
        <v>940</v>
      </c>
      <c r="L78" s="200" t="s">
        <v>570</v>
      </c>
      <c r="M78" s="42" t="s">
        <v>470</v>
      </c>
      <c r="N78" s="200">
        <f>VLOOKUP(M78,References!$B$7:$F$201,5,FALSE)</f>
        <v>26</v>
      </c>
      <c r="O78" s="587" t="s">
        <v>956</v>
      </c>
      <c r="P78" s="200" t="s">
        <v>570</v>
      </c>
      <c r="Q78" s="42" t="s">
        <v>470</v>
      </c>
      <c r="R78" s="192">
        <f>VLOOKUP(Q78,References!$B$7:$F$201,5,FALSE)</f>
        <v>26</v>
      </c>
      <c r="S78" s="3"/>
      <c r="T78" s="10"/>
      <c r="U78" s="10"/>
      <c r="V78" s="10"/>
      <c r="W78" s="10"/>
      <c r="X78" s="10"/>
      <c r="Y78" s="10"/>
    </row>
    <row r="79" spans="1:25" ht="17" x14ac:dyDescent="0.25">
      <c r="A79" s="363" t="s">
        <v>75</v>
      </c>
      <c r="B79" s="452" t="s">
        <v>72</v>
      </c>
      <c r="C79" s="452">
        <v>528.20000000000005</v>
      </c>
      <c r="D79" s="81" t="s">
        <v>558</v>
      </c>
      <c r="E79" s="81" t="s">
        <v>22</v>
      </c>
      <c r="F79" s="582" t="s">
        <v>938</v>
      </c>
      <c r="G79" s="62" t="s">
        <v>570</v>
      </c>
      <c r="H79" s="62" t="s">
        <v>708</v>
      </c>
      <c r="I79" s="29" t="s">
        <v>470</v>
      </c>
      <c r="J79" s="59">
        <f>VLOOKUP(I79,References!$B$7:$F$201,5,FALSE)</f>
        <v>26</v>
      </c>
      <c r="K79" s="62" t="s">
        <v>939</v>
      </c>
      <c r="L79" s="62" t="s">
        <v>570</v>
      </c>
      <c r="M79" s="29" t="s">
        <v>470</v>
      </c>
      <c r="N79" s="62">
        <f>VLOOKUP(M79,References!$B$7:$F$201,5,FALSE)</f>
        <v>26</v>
      </c>
      <c r="O79" s="582" t="s">
        <v>957</v>
      </c>
      <c r="P79" s="62" t="s">
        <v>570</v>
      </c>
      <c r="Q79" s="29" t="s">
        <v>470</v>
      </c>
      <c r="R79" s="135">
        <f>VLOOKUP(Q79,References!$B$7:$F$201,5,FALSE)</f>
        <v>26</v>
      </c>
      <c r="S79" s="3"/>
      <c r="T79" s="10"/>
      <c r="U79" s="10"/>
      <c r="V79" s="10"/>
      <c r="W79" s="10"/>
      <c r="X79" s="10"/>
      <c r="Y79" s="10"/>
    </row>
    <row r="80" spans="1:25" ht="18" thickBot="1" x14ac:dyDescent="0.3">
      <c r="A80" s="251" t="s">
        <v>190</v>
      </c>
      <c r="B80" s="574" t="s">
        <v>191</v>
      </c>
      <c r="C80" s="574">
        <v>628.20000000000005</v>
      </c>
      <c r="D80" s="252" t="s">
        <v>794</v>
      </c>
      <c r="E80" s="252" t="s">
        <v>192</v>
      </c>
      <c r="F80" s="589">
        <v>1.75</v>
      </c>
      <c r="G80" s="252" t="s">
        <v>570</v>
      </c>
      <c r="H80" s="252" t="s">
        <v>708</v>
      </c>
      <c r="I80" s="326" t="s">
        <v>470</v>
      </c>
      <c r="J80" s="378">
        <f>VLOOKUP(I80,References!$B$7:$F$201,5,FALSE)</f>
        <v>26</v>
      </c>
      <c r="K80" s="252">
        <v>173</v>
      </c>
      <c r="L80" s="252" t="s">
        <v>570</v>
      </c>
      <c r="M80" s="326" t="s">
        <v>470</v>
      </c>
      <c r="N80" s="252">
        <f>VLOOKUP(M80,References!$B$7:$F$201,5,FALSE)</f>
        <v>26</v>
      </c>
      <c r="O80" s="589">
        <v>220</v>
      </c>
      <c r="P80" s="252" t="s">
        <v>570</v>
      </c>
      <c r="Q80" s="326" t="s">
        <v>470</v>
      </c>
      <c r="R80" s="344">
        <f>VLOOKUP(Q80,References!$B$7:$F$201,5,FALSE)</f>
        <v>26</v>
      </c>
      <c r="S80" s="3"/>
      <c r="T80" s="10"/>
      <c r="U80" s="10"/>
      <c r="V80" s="10"/>
      <c r="W80" s="10"/>
      <c r="X80" s="10"/>
      <c r="Y80" s="10"/>
    </row>
    <row r="81" spans="1:25" ht="16" thickBot="1" x14ac:dyDescent="0.25">
      <c r="A81" s="196" t="s">
        <v>0</v>
      </c>
      <c r="B81" s="353" t="s">
        <v>157</v>
      </c>
      <c r="C81" s="354"/>
      <c r="D81" s="91"/>
      <c r="E81" s="91"/>
      <c r="F81" s="91"/>
      <c r="G81" s="91"/>
      <c r="H81" s="91"/>
      <c r="I81" s="197"/>
      <c r="J81" s="91"/>
      <c r="K81" s="91"/>
      <c r="L81" s="91"/>
      <c r="M81" s="197"/>
      <c r="N81" s="91"/>
      <c r="O81" s="91"/>
      <c r="P81" s="91"/>
      <c r="Q81" s="197"/>
      <c r="R81" s="92"/>
      <c r="S81" s="3"/>
      <c r="T81" s="10"/>
      <c r="U81" s="10"/>
      <c r="V81" s="10"/>
      <c r="W81" s="10"/>
      <c r="X81" s="10"/>
      <c r="Y81" s="10"/>
    </row>
    <row r="82" spans="1:25" x14ac:dyDescent="0.2">
      <c r="A82" s="838" t="s">
        <v>998</v>
      </c>
      <c r="B82" s="840" t="s">
        <v>1013</v>
      </c>
      <c r="C82" s="829">
        <v>299.10000000000002</v>
      </c>
      <c r="D82" s="810" t="s">
        <v>1026</v>
      </c>
      <c r="E82" s="842" t="s">
        <v>1000</v>
      </c>
      <c r="F82" s="582">
        <v>1.68</v>
      </c>
      <c r="G82" s="62" t="s">
        <v>653</v>
      </c>
      <c r="H82" s="62" t="s">
        <v>708</v>
      </c>
      <c r="I82" s="29" t="s">
        <v>975</v>
      </c>
      <c r="J82" s="59">
        <f>VLOOKUP(I82,References!$B$7:$F$201,5,FALSE)</f>
        <v>3</v>
      </c>
      <c r="K82" s="582" t="s">
        <v>1001</v>
      </c>
      <c r="L82" s="62" t="s">
        <v>653</v>
      </c>
      <c r="M82" s="29" t="s">
        <v>975</v>
      </c>
      <c r="N82" s="59">
        <f>VLOOKUP(M82,References!$B$7:$F$201,5,FALSE)</f>
        <v>3</v>
      </c>
      <c r="O82" s="582" t="s">
        <v>1006</v>
      </c>
      <c r="P82" s="62" t="s">
        <v>570</v>
      </c>
      <c r="Q82" s="29" t="s">
        <v>470</v>
      </c>
      <c r="R82" s="59">
        <f>VLOOKUP(Q82,References!$B$7:$F$201,5,FALSE)</f>
        <v>26</v>
      </c>
      <c r="S82" s="3"/>
      <c r="T82" s="10"/>
      <c r="U82" s="10"/>
      <c r="V82" s="10"/>
      <c r="W82" s="10"/>
      <c r="X82" s="10"/>
      <c r="Y82" s="10"/>
    </row>
    <row r="83" spans="1:25" x14ac:dyDescent="0.2">
      <c r="A83" s="839"/>
      <c r="B83" s="841"/>
      <c r="C83" s="815"/>
      <c r="D83" s="811"/>
      <c r="E83" s="843"/>
      <c r="F83" s="438">
        <v>1.77</v>
      </c>
      <c r="G83" s="63" t="s">
        <v>570</v>
      </c>
      <c r="H83" s="63" t="s">
        <v>708</v>
      </c>
      <c r="I83" s="36" t="s">
        <v>470</v>
      </c>
      <c r="J83" s="60">
        <f>VLOOKUP(I83,References!$B$7:$F$201,5,FALSE)</f>
        <v>26</v>
      </c>
      <c r="K83" s="438">
        <v>96.1</v>
      </c>
      <c r="L83" s="63" t="s">
        <v>570</v>
      </c>
      <c r="M83" s="36" t="s">
        <v>470</v>
      </c>
      <c r="N83" s="60">
        <f>VLOOKUP(M83,References!$B$7:$F$201,5,FALSE)</f>
        <v>26</v>
      </c>
      <c r="O83" s="438"/>
      <c r="P83" s="63"/>
      <c r="Q83" s="36"/>
      <c r="R83" s="60"/>
      <c r="S83" s="3"/>
      <c r="T83" s="10"/>
      <c r="U83" s="10"/>
      <c r="V83" s="10"/>
      <c r="W83" s="10"/>
      <c r="X83" s="10"/>
      <c r="Y83" s="10"/>
    </row>
    <row r="84" spans="1:25" x14ac:dyDescent="0.2">
      <c r="A84" s="878" t="s">
        <v>1002</v>
      </c>
      <c r="B84" s="879" t="s">
        <v>1012</v>
      </c>
      <c r="C84" s="814">
        <v>399.1</v>
      </c>
      <c r="D84" s="810" t="s">
        <v>1025</v>
      </c>
      <c r="E84" s="880" t="s">
        <v>1003</v>
      </c>
      <c r="F84" s="583" t="s">
        <v>1007</v>
      </c>
      <c r="G84" s="61" t="s">
        <v>570</v>
      </c>
      <c r="H84" s="61" t="s">
        <v>708</v>
      </c>
      <c r="I84" s="41" t="s">
        <v>470</v>
      </c>
      <c r="J84" s="58">
        <f>VLOOKUP(I84,References!$B$7:$F$201,5,FALSE)</f>
        <v>26</v>
      </c>
      <c r="K84" s="583" t="s">
        <v>1004</v>
      </c>
      <c r="L84" s="61" t="s">
        <v>653</v>
      </c>
      <c r="M84" s="41" t="s">
        <v>975</v>
      </c>
      <c r="N84" s="58">
        <f>VLOOKUP(M84,References!$B$7:$F$201,5,FALSE)</f>
        <v>3</v>
      </c>
      <c r="O84" s="583" t="s">
        <v>1009</v>
      </c>
      <c r="P84" s="61" t="s">
        <v>570</v>
      </c>
      <c r="Q84" s="41" t="s">
        <v>470</v>
      </c>
      <c r="R84" s="58">
        <f>VLOOKUP(Q84,References!$B$7:$F$201,5,FALSE)</f>
        <v>26</v>
      </c>
      <c r="S84" s="3"/>
      <c r="T84" s="10"/>
      <c r="U84" s="10"/>
      <c r="V84" s="10"/>
      <c r="W84" s="10"/>
      <c r="X84" s="10"/>
      <c r="Y84" s="10"/>
    </row>
    <row r="85" spans="1:25" x14ac:dyDescent="0.2">
      <c r="A85" s="839"/>
      <c r="B85" s="841"/>
      <c r="C85" s="815"/>
      <c r="D85" s="811"/>
      <c r="E85" s="843"/>
      <c r="F85" s="438"/>
      <c r="G85" s="63"/>
      <c r="H85" s="63"/>
      <c r="I85" s="36"/>
      <c r="J85" s="60"/>
      <c r="K85" s="438" t="s">
        <v>1008</v>
      </c>
      <c r="L85" s="63" t="s">
        <v>570</v>
      </c>
      <c r="M85" s="36" t="s">
        <v>470</v>
      </c>
      <c r="N85" s="60">
        <f>VLOOKUP(M85,References!$B$7:$F$201,5,FALSE)</f>
        <v>26</v>
      </c>
      <c r="O85" s="438"/>
      <c r="P85" s="63"/>
      <c r="Q85" s="36"/>
      <c r="R85" s="60"/>
      <c r="S85" s="3"/>
      <c r="T85" s="10"/>
      <c r="U85" s="10"/>
      <c r="V85" s="10"/>
      <c r="W85" s="10"/>
      <c r="X85" s="10"/>
      <c r="Y85" s="10"/>
    </row>
    <row r="86" spans="1:25" x14ac:dyDescent="0.2">
      <c r="A86" s="819" t="s">
        <v>76</v>
      </c>
      <c r="B86" s="814" t="s">
        <v>108</v>
      </c>
      <c r="C86" s="814">
        <v>499.1</v>
      </c>
      <c r="D86" s="826" t="s">
        <v>747</v>
      </c>
      <c r="E86" s="826" t="s">
        <v>23</v>
      </c>
      <c r="F86" s="582" t="s">
        <v>238</v>
      </c>
      <c r="G86" s="62" t="s">
        <v>570</v>
      </c>
      <c r="H86" s="62" t="s">
        <v>708</v>
      </c>
      <c r="I86" s="29" t="s">
        <v>470</v>
      </c>
      <c r="J86" s="62">
        <f>VLOOKUP(I86,References!$B$7:$F$201,5,FALSE)</f>
        <v>26</v>
      </c>
      <c r="K86" s="582" t="s">
        <v>995</v>
      </c>
      <c r="L86" s="62" t="s">
        <v>653</v>
      </c>
      <c r="M86" s="29" t="s">
        <v>975</v>
      </c>
      <c r="N86" s="59">
        <f>VLOOKUP(M86,References!$B$7:$F$201,5,FALSE)</f>
        <v>3</v>
      </c>
      <c r="O86" s="62" t="s">
        <v>958</v>
      </c>
      <c r="P86" s="62" t="s">
        <v>570</v>
      </c>
      <c r="Q86" s="29" t="s">
        <v>470</v>
      </c>
      <c r="R86" s="135">
        <f>VLOOKUP(Q86,References!$B$7:$F$201,5,FALSE)</f>
        <v>26</v>
      </c>
      <c r="S86" s="3"/>
      <c r="T86" s="10"/>
      <c r="U86" s="10"/>
      <c r="V86" s="10"/>
      <c r="W86" s="10"/>
      <c r="X86" s="10"/>
      <c r="Y86" s="10"/>
    </row>
    <row r="87" spans="1:25" x14ac:dyDescent="0.2">
      <c r="A87" s="819"/>
      <c r="B87" s="814"/>
      <c r="C87" s="814"/>
      <c r="D87" s="826"/>
      <c r="E87" s="826"/>
      <c r="F87" s="582"/>
      <c r="G87" s="62"/>
      <c r="H87" s="62"/>
      <c r="I87" s="29"/>
      <c r="J87" s="62"/>
      <c r="K87" s="582">
        <v>155</v>
      </c>
      <c r="L87" s="62" t="s">
        <v>653</v>
      </c>
      <c r="M87" s="29" t="s">
        <v>470</v>
      </c>
      <c r="N87" s="59">
        <f>VLOOKUP(M87,References!$B$7:$F$201,5,FALSE)</f>
        <v>26</v>
      </c>
      <c r="O87" s="62"/>
      <c r="P87" s="62"/>
      <c r="Q87" s="29"/>
      <c r="R87" s="135"/>
      <c r="S87" s="3"/>
      <c r="T87" s="10"/>
      <c r="U87" s="10"/>
      <c r="V87" s="10"/>
      <c r="W87" s="10"/>
      <c r="X87" s="10"/>
      <c r="Y87" s="10"/>
    </row>
    <row r="88" spans="1:25" x14ac:dyDescent="0.2">
      <c r="A88" s="819"/>
      <c r="B88" s="814"/>
      <c r="C88" s="814"/>
      <c r="D88" s="826"/>
      <c r="E88" s="826"/>
      <c r="F88" s="582"/>
      <c r="G88" s="62"/>
      <c r="H88" s="62"/>
      <c r="I88" s="39"/>
      <c r="J88" s="62"/>
      <c r="K88" s="582" t="s">
        <v>941</v>
      </c>
      <c r="L88" s="62" t="s">
        <v>570</v>
      </c>
      <c r="M88" s="29" t="s">
        <v>470</v>
      </c>
      <c r="N88" s="59">
        <f>VLOOKUP(M88,References!$B$7:$F$201,5,FALSE)</f>
        <v>26</v>
      </c>
      <c r="O88" s="62"/>
      <c r="P88" s="62"/>
      <c r="Q88" s="39"/>
      <c r="R88" s="590"/>
      <c r="S88" s="3"/>
      <c r="T88" s="10"/>
      <c r="U88" s="10"/>
      <c r="V88" s="10"/>
      <c r="W88" s="10"/>
      <c r="X88" s="10"/>
      <c r="Y88" s="10"/>
    </row>
    <row r="89" spans="1:25" ht="18" customHeight="1" x14ac:dyDescent="0.2">
      <c r="A89" s="862" t="s">
        <v>133</v>
      </c>
      <c r="B89" s="810" t="s">
        <v>116</v>
      </c>
      <c r="C89" s="810">
        <v>513.20000000000005</v>
      </c>
      <c r="D89" s="810" t="s">
        <v>748</v>
      </c>
      <c r="E89" s="864" t="s">
        <v>118</v>
      </c>
      <c r="F89" s="583" t="s">
        <v>239</v>
      </c>
      <c r="G89" s="61" t="s">
        <v>570</v>
      </c>
      <c r="H89" s="61" t="s">
        <v>708</v>
      </c>
      <c r="I89" s="41" t="s">
        <v>470</v>
      </c>
      <c r="J89" s="61">
        <f>VLOOKUP(I89,References!$B$7:$F$201,5,FALSE)</f>
        <v>26</v>
      </c>
      <c r="K89" s="583" t="s">
        <v>942</v>
      </c>
      <c r="L89" s="61" t="s">
        <v>570</v>
      </c>
      <c r="M89" s="41" t="s">
        <v>470</v>
      </c>
      <c r="N89" s="61">
        <f>VLOOKUP(M89,References!$B$7:$F$201,5,FALSE)</f>
        <v>26</v>
      </c>
      <c r="O89" s="583" t="s">
        <v>959</v>
      </c>
      <c r="P89" s="61" t="s">
        <v>570</v>
      </c>
      <c r="Q89" s="41" t="s">
        <v>470</v>
      </c>
      <c r="R89" s="58">
        <f>VLOOKUP(Q89,References!$B$7:$F$201,5,FALSE)</f>
        <v>26</v>
      </c>
      <c r="S89" s="3"/>
      <c r="T89" s="10"/>
      <c r="U89" s="10"/>
      <c r="V89" s="10"/>
      <c r="W89" s="10"/>
      <c r="X89" s="10"/>
      <c r="Y89" s="10"/>
    </row>
    <row r="90" spans="1:25" x14ac:dyDescent="0.2">
      <c r="A90" s="863"/>
      <c r="B90" s="811"/>
      <c r="C90" s="811"/>
      <c r="D90" s="811"/>
      <c r="E90" s="843"/>
      <c r="F90" s="438">
        <v>1.3</v>
      </c>
      <c r="G90" s="63" t="s">
        <v>653</v>
      </c>
      <c r="H90" s="63" t="s">
        <v>708</v>
      </c>
      <c r="I90" s="36" t="s">
        <v>975</v>
      </c>
      <c r="J90" s="63">
        <f>VLOOKUP(I90,References!$B$7:$F$201,5,FALSE)</f>
        <v>3</v>
      </c>
      <c r="K90" s="438"/>
      <c r="L90" s="63"/>
      <c r="M90" s="36"/>
      <c r="N90" s="63"/>
      <c r="O90" s="582"/>
      <c r="P90" s="62"/>
      <c r="Q90" s="29"/>
      <c r="R90" s="59"/>
      <c r="S90" s="3"/>
      <c r="T90" s="10"/>
      <c r="U90" s="10"/>
      <c r="V90" s="10"/>
      <c r="W90" s="10"/>
      <c r="X90" s="10"/>
      <c r="Y90" s="10"/>
    </row>
    <row r="91" spans="1:25" x14ac:dyDescent="0.2">
      <c r="A91" s="861" t="s">
        <v>134</v>
      </c>
      <c r="B91" s="826" t="s">
        <v>115</v>
      </c>
      <c r="C91" s="826">
        <v>527.20000000000005</v>
      </c>
      <c r="D91" s="826" t="s">
        <v>749</v>
      </c>
      <c r="E91" s="826" t="s">
        <v>117</v>
      </c>
      <c r="F91" s="582" t="s">
        <v>240</v>
      </c>
      <c r="G91" s="62" t="s">
        <v>570</v>
      </c>
      <c r="H91" s="62" t="s">
        <v>708</v>
      </c>
      <c r="I91" s="29" t="s">
        <v>470</v>
      </c>
      <c r="J91" s="59">
        <f>VLOOKUP(I91,References!$B$7:$F$201,5,FALSE)</f>
        <v>26</v>
      </c>
      <c r="K91" s="62">
        <v>90</v>
      </c>
      <c r="L91" s="62" t="s">
        <v>653</v>
      </c>
      <c r="M91" s="29" t="s">
        <v>493</v>
      </c>
      <c r="N91" s="62">
        <f>VLOOKUP(M91,References!$B$7:$F$201,5,FALSE)</f>
        <v>1</v>
      </c>
      <c r="O91" s="583">
        <v>196</v>
      </c>
      <c r="P91" s="61" t="s">
        <v>653</v>
      </c>
      <c r="Q91" s="41" t="s">
        <v>975</v>
      </c>
      <c r="R91" s="58">
        <f>VLOOKUP(Q91,References!$B$7:$F$201,5,FALSE)</f>
        <v>3</v>
      </c>
      <c r="S91" s="3"/>
      <c r="T91" s="10"/>
      <c r="U91" s="10"/>
      <c r="V91" s="10"/>
      <c r="W91" s="10"/>
      <c r="X91" s="10"/>
      <c r="Y91" s="10"/>
    </row>
    <row r="92" spans="1:25" x14ac:dyDescent="0.2">
      <c r="A92" s="861"/>
      <c r="B92" s="826"/>
      <c r="C92" s="826"/>
      <c r="D92" s="826"/>
      <c r="E92" s="826"/>
      <c r="F92" s="582"/>
      <c r="G92" s="62"/>
      <c r="H92" s="62"/>
      <c r="I92" s="29"/>
      <c r="J92" s="59"/>
      <c r="K92" s="62">
        <v>96</v>
      </c>
      <c r="L92" s="62" t="s">
        <v>653</v>
      </c>
      <c r="M92" s="29" t="s">
        <v>975</v>
      </c>
      <c r="N92" s="62">
        <f>VLOOKUP(M92,References!$B$7:$F$201,5,FALSE)</f>
        <v>3</v>
      </c>
      <c r="O92" s="582">
        <v>110</v>
      </c>
      <c r="P92" s="62" t="s">
        <v>653</v>
      </c>
      <c r="Q92" s="29" t="s">
        <v>493</v>
      </c>
      <c r="R92" s="59">
        <f>VLOOKUP(Q92,References!$B$7:$F$201,5,FALSE)</f>
        <v>1</v>
      </c>
      <c r="S92" s="3"/>
      <c r="T92" s="10"/>
      <c r="U92" s="10"/>
      <c r="V92" s="10"/>
      <c r="W92" s="10"/>
      <c r="X92" s="10"/>
      <c r="Y92" s="10"/>
    </row>
    <row r="93" spans="1:25" x14ac:dyDescent="0.2">
      <c r="A93" s="861"/>
      <c r="B93" s="826"/>
      <c r="C93" s="826"/>
      <c r="D93" s="826"/>
      <c r="E93" s="826"/>
      <c r="F93" s="582"/>
      <c r="G93" s="62"/>
      <c r="H93" s="62"/>
      <c r="I93" s="29"/>
      <c r="J93" s="59"/>
      <c r="K93" s="62" t="s">
        <v>970</v>
      </c>
      <c r="L93" s="62" t="s">
        <v>653</v>
      </c>
      <c r="M93" s="29" t="s">
        <v>470</v>
      </c>
      <c r="N93" s="62">
        <f>VLOOKUP(M93,References!$B$7:$F$201,5,FALSE)</f>
        <v>26</v>
      </c>
      <c r="O93" s="582" t="s">
        <v>971</v>
      </c>
      <c r="P93" s="62" t="s">
        <v>653</v>
      </c>
      <c r="Q93" s="29" t="s">
        <v>470</v>
      </c>
      <c r="R93" s="59">
        <f>VLOOKUP(Q93,References!$B$7:$F$201,5,FALSE)</f>
        <v>26</v>
      </c>
      <c r="S93" s="3"/>
      <c r="T93" s="10"/>
      <c r="U93" s="10"/>
      <c r="V93" s="10"/>
      <c r="W93" s="10"/>
      <c r="X93" s="10"/>
      <c r="Y93" s="10"/>
    </row>
    <row r="94" spans="1:25" ht="16" thickBot="1" x14ac:dyDescent="0.25">
      <c r="A94" s="861"/>
      <c r="B94" s="826"/>
      <c r="C94" s="826"/>
      <c r="D94" s="826"/>
      <c r="E94" s="826"/>
      <c r="F94" s="582"/>
      <c r="G94" s="62"/>
      <c r="H94" s="62"/>
      <c r="I94" s="39"/>
      <c r="J94" s="59"/>
      <c r="K94" s="62" t="s">
        <v>943</v>
      </c>
      <c r="L94" s="62" t="s">
        <v>570</v>
      </c>
      <c r="M94" s="29" t="s">
        <v>470</v>
      </c>
      <c r="N94" s="62">
        <f>VLOOKUP(M94,References!$B$7:$F$201,5,FALSE)</f>
        <v>26</v>
      </c>
      <c r="O94" s="582" t="s">
        <v>960</v>
      </c>
      <c r="P94" s="62" t="s">
        <v>570</v>
      </c>
      <c r="Q94" s="29" t="s">
        <v>470</v>
      </c>
      <c r="R94" s="59">
        <f>VLOOKUP(Q94,References!$B$7:$F$201,5,FALSE)</f>
        <v>26</v>
      </c>
      <c r="S94" s="3"/>
      <c r="T94" s="10"/>
      <c r="U94" s="10"/>
      <c r="V94" s="10"/>
      <c r="W94" s="10"/>
      <c r="X94" s="10"/>
      <c r="Y94" s="10"/>
    </row>
    <row r="95" spans="1:25" ht="16" thickBot="1" x14ac:dyDescent="0.25">
      <c r="A95" s="389" t="s">
        <v>148</v>
      </c>
      <c r="B95" s="198" t="s">
        <v>147</v>
      </c>
      <c r="C95" s="94"/>
      <c r="D95" s="91"/>
      <c r="E95" s="91"/>
      <c r="F95" s="91"/>
      <c r="G95" s="91"/>
      <c r="H95" s="91"/>
      <c r="I95" s="197"/>
      <c r="J95" s="91"/>
      <c r="K95" s="91"/>
      <c r="L95" s="91"/>
      <c r="M95" s="197"/>
      <c r="N95" s="91"/>
      <c r="O95" s="91"/>
      <c r="P95" s="91"/>
      <c r="Q95" s="197"/>
      <c r="R95" s="92"/>
      <c r="S95" s="3"/>
      <c r="T95" s="10"/>
      <c r="U95" s="10"/>
      <c r="V95" s="10"/>
      <c r="W95" s="10"/>
      <c r="X95" s="10"/>
      <c r="Y95" s="10"/>
    </row>
    <row r="96" spans="1:25" ht="17" x14ac:dyDescent="0.25">
      <c r="A96" s="390" t="s">
        <v>910</v>
      </c>
      <c r="B96" s="205" t="s">
        <v>119</v>
      </c>
      <c r="C96" s="238">
        <v>543.20000000000005</v>
      </c>
      <c r="D96" s="205" t="s">
        <v>750</v>
      </c>
      <c r="E96" s="205" t="s">
        <v>120</v>
      </c>
      <c r="F96" s="580">
        <v>1.73</v>
      </c>
      <c r="G96" s="205" t="s">
        <v>570</v>
      </c>
      <c r="H96" s="205" t="s">
        <v>708</v>
      </c>
      <c r="I96" s="324" t="s">
        <v>470</v>
      </c>
      <c r="J96" s="376">
        <f>VLOOKUP(I96,References!$B$7:$F$201,5,FALSE)</f>
        <v>26</v>
      </c>
      <c r="K96" s="205">
        <v>91.1</v>
      </c>
      <c r="L96" s="205" t="s">
        <v>570</v>
      </c>
      <c r="M96" s="324" t="s">
        <v>470</v>
      </c>
      <c r="N96" s="205">
        <f>VLOOKUP(M96,References!$B$7:$F$201,5,FALSE)</f>
        <v>26</v>
      </c>
      <c r="O96" s="580" t="s">
        <v>961</v>
      </c>
      <c r="P96" s="205" t="s">
        <v>570</v>
      </c>
      <c r="Q96" s="324" t="s">
        <v>470</v>
      </c>
      <c r="R96" s="134">
        <f>VLOOKUP(Q96,References!$B$7:$F$201,5,FALSE)</f>
        <v>26</v>
      </c>
      <c r="S96" s="3"/>
      <c r="T96" s="10"/>
      <c r="U96" s="10"/>
      <c r="V96" s="10"/>
      <c r="W96" s="10"/>
      <c r="X96" s="10"/>
      <c r="Y96" s="10"/>
    </row>
    <row r="97" spans="1:25" ht="18" customHeight="1" x14ac:dyDescent="0.2">
      <c r="A97" s="857" t="s">
        <v>111</v>
      </c>
      <c r="B97" s="810" t="s">
        <v>106</v>
      </c>
      <c r="C97" s="810">
        <v>557.20000000000005</v>
      </c>
      <c r="D97" s="810" t="s">
        <v>751</v>
      </c>
      <c r="E97" s="810" t="s">
        <v>109</v>
      </c>
      <c r="F97" s="583" t="s">
        <v>241</v>
      </c>
      <c r="G97" s="61" t="s">
        <v>570</v>
      </c>
      <c r="H97" s="61" t="s">
        <v>708</v>
      </c>
      <c r="I97" s="41" t="s">
        <v>470</v>
      </c>
      <c r="J97" s="58">
        <f>VLOOKUP(I97,References!$B$7:$F$201,5,FALSE)</f>
        <v>26</v>
      </c>
      <c r="K97" s="61" t="s">
        <v>243</v>
      </c>
      <c r="L97" s="61" t="s">
        <v>653</v>
      </c>
      <c r="M97" s="41" t="s">
        <v>493</v>
      </c>
      <c r="N97" s="61">
        <f>VLOOKUP(M97,References!$B$7:$F$201,5,FALSE)</f>
        <v>1</v>
      </c>
      <c r="O97" s="583" t="s">
        <v>244</v>
      </c>
      <c r="P97" s="61" t="s">
        <v>570</v>
      </c>
      <c r="Q97" s="41" t="s">
        <v>470</v>
      </c>
      <c r="R97" s="189">
        <f>VLOOKUP(Q97,References!$B$7:$F$201,5,FALSE)</f>
        <v>26</v>
      </c>
      <c r="S97" s="3"/>
      <c r="T97" s="10"/>
      <c r="U97" s="10"/>
      <c r="V97" s="10"/>
      <c r="W97" s="10"/>
      <c r="X97" s="10"/>
      <c r="Y97" s="10"/>
    </row>
    <row r="98" spans="1:25" x14ac:dyDescent="0.2">
      <c r="A98" s="858"/>
      <c r="B98" s="826"/>
      <c r="C98" s="826"/>
      <c r="D98" s="826"/>
      <c r="E98" s="826"/>
      <c r="F98" s="582"/>
      <c r="G98" s="62"/>
      <c r="H98" s="62"/>
      <c r="I98" s="29"/>
      <c r="J98" s="59"/>
      <c r="K98" s="62">
        <v>83</v>
      </c>
      <c r="L98" s="62" t="s">
        <v>653</v>
      </c>
      <c r="M98" s="29" t="s">
        <v>470</v>
      </c>
      <c r="N98" s="62">
        <f>VLOOKUP(M98,References!$B$7:$F$201,5,FALSE)</f>
        <v>26</v>
      </c>
      <c r="O98" s="582">
        <v>150</v>
      </c>
      <c r="P98" s="62" t="s">
        <v>653</v>
      </c>
      <c r="Q98" s="29" t="s">
        <v>470</v>
      </c>
      <c r="R98" s="135">
        <f>VLOOKUP(Q98,References!$B$7:$F$201,5,FALSE)</f>
        <v>26</v>
      </c>
      <c r="S98" s="3"/>
      <c r="T98" s="10"/>
      <c r="U98" s="10"/>
      <c r="V98" s="10"/>
      <c r="W98" s="10"/>
      <c r="X98" s="10"/>
      <c r="Y98" s="10"/>
    </row>
    <row r="99" spans="1:25" x14ac:dyDescent="0.2">
      <c r="A99" s="859"/>
      <c r="B99" s="811"/>
      <c r="C99" s="811"/>
      <c r="D99" s="811"/>
      <c r="E99" s="811"/>
      <c r="F99" s="438"/>
      <c r="G99" s="63"/>
      <c r="H99" s="63"/>
      <c r="I99" s="40"/>
      <c r="J99" s="60"/>
      <c r="K99" s="63" t="s">
        <v>242</v>
      </c>
      <c r="L99" s="63" t="s">
        <v>570</v>
      </c>
      <c r="M99" s="36" t="s">
        <v>470</v>
      </c>
      <c r="N99" s="63">
        <f>VLOOKUP(M99,References!$B$7:$F$201,5,FALSE)</f>
        <v>26</v>
      </c>
      <c r="O99" s="438"/>
      <c r="P99" s="63"/>
      <c r="Q99" s="36"/>
      <c r="R99" s="190"/>
      <c r="S99" s="3"/>
      <c r="T99" s="10"/>
      <c r="U99" s="10"/>
      <c r="V99" s="10"/>
      <c r="W99" s="10"/>
      <c r="X99" s="10"/>
      <c r="Y99" s="10"/>
    </row>
    <row r="100" spans="1:25" x14ac:dyDescent="0.2">
      <c r="A100" s="858" t="s">
        <v>112</v>
      </c>
      <c r="B100" s="826" t="s">
        <v>105</v>
      </c>
      <c r="C100" s="826">
        <v>571.29999999999995</v>
      </c>
      <c r="D100" s="826" t="s">
        <v>752</v>
      </c>
      <c r="E100" s="826" t="s">
        <v>110</v>
      </c>
      <c r="F100" s="582" t="s">
        <v>782</v>
      </c>
      <c r="G100" s="62" t="s">
        <v>570</v>
      </c>
      <c r="H100" s="62" t="s">
        <v>708</v>
      </c>
      <c r="I100" s="29" t="s">
        <v>470</v>
      </c>
      <c r="J100" s="59">
        <f>VLOOKUP(I100,References!$B$7:$F$201,5,FALSE)</f>
        <v>26</v>
      </c>
      <c r="K100" s="62" t="s">
        <v>944</v>
      </c>
      <c r="L100" s="62" t="s">
        <v>653</v>
      </c>
      <c r="M100" s="29" t="s">
        <v>470</v>
      </c>
      <c r="N100" s="62">
        <f>VLOOKUP(M100,References!$B$7:$F$201,5,FALSE)</f>
        <v>26</v>
      </c>
      <c r="O100" s="582">
        <v>118</v>
      </c>
      <c r="P100" s="62" t="s">
        <v>653</v>
      </c>
      <c r="Q100" s="29" t="s">
        <v>493</v>
      </c>
      <c r="R100" s="135">
        <f>VLOOKUP(Q100,References!$B$7:$F$201,5,FALSE)</f>
        <v>1</v>
      </c>
      <c r="S100" s="3"/>
      <c r="T100" s="10"/>
      <c r="U100" s="10"/>
      <c r="V100" s="10"/>
      <c r="W100" s="10"/>
      <c r="X100" s="10"/>
      <c r="Y100" s="10"/>
    </row>
    <row r="101" spans="1:25" ht="16" thickBot="1" x14ac:dyDescent="0.25">
      <c r="A101" s="860"/>
      <c r="B101" s="823"/>
      <c r="C101" s="823"/>
      <c r="D101" s="823"/>
      <c r="E101" s="823"/>
      <c r="F101" s="586"/>
      <c r="G101" s="210"/>
      <c r="H101" s="210"/>
      <c r="I101" s="341"/>
      <c r="J101" s="377"/>
      <c r="K101" s="210" t="s">
        <v>245</v>
      </c>
      <c r="L101" s="210" t="s">
        <v>570</v>
      </c>
      <c r="M101" s="341" t="s">
        <v>470</v>
      </c>
      <c r="N101" s="210">
        <f>VLOOKUP(M101,References!$B$7:$F$201,5,FALSE)</f>
        <v>26</v>
      </c>
      <c r="O101" s="586" t="s">
        <v>246</v>
      </c>
      <c r="P101" s="210" t="s">
        <v>570</v>
      </c>
      <c r="Q101" s="341" t="s">
        <v>470</v>
      </c>
      <c r="R101" s="139">
        <f>VLOOKUP(Q101,References!$B$7:$F$201,5,FALSE)</f>
        <v>26</v>
      </c>
      <c r="S101" s="3"/>
      <c r="T101" s="10"/>
      <c r="U101" s="10"/>
      <c r="V101" s="10"/>
      <c r="W101" s="10"/>
      <c r="X101" s="10"/>
      <c r="Y101" s="10"/>
    </row>
    <row r="102" spans="1:25" ht="16" thickBot="1" x14ac:dyDescent="0.25">
      <c r="A102" s="196" t="s">
        <v>137</v>
      </c>
      <c r="B102" s="353" t="s">
        <v>154</v>
      </c>
      <c r="C102" s="354"/>
      <c r="D102" s="91"/>
      <c r="E102" s="91"/>
      <c r="F102" s="91"/>
      <c r="G102" s="91"/>
      <c r="H102" s="91"/>
      <c r="I102" s="197"/>
      <c r="J102" s="91"/>
      <c r="K102" s="91"/>
      <c r="L102" s="91"/>
      <c r="M102" s="197"/>
      <c r="N102" s="91"/>
      <c r="O102" s="91"/>
      <c r="P102" s="91"/>
      <c r="Q102" s="197"/>
      <c r="R102" s="92"/>
      <c r="S102" s="3"/>
      <c r="T102" s="10"/>
      <c r="U102" s="10"/>
      <c r="V102" s="10"/>
      <c r="W102" s="10"/>
      <c r="X102" s="10"/>
      <c r="Y102" s="10"/>
    </row>
    <row r="103" spans="1:25" ht="17" x14ac:dyDescent="0.25">
      <c r="A103" s="390" t="s">
        <v>135</v>
      </c>
      <c r="B103" s="205" t="s">
        <v>136</v>
      </c>
      <c r="C103" s="238">
        <v>557.20000000000005</v>
      </c>
      <c r="D103" s="205" t="s">
        <v>753</v>
      </c>
      <c r="E103" s="205" t="s">
        <v>150</v>
      </c>
      <c r="F103" s="580" t="s">
        <v>247</v>
      </c>
      <c r="G103" s="205" t="s">
        <v>570</v>
      </c>
      <c r="H103" s="205" t="s">
        <v>708</v>
      </c>
      <c r="I103" s="324" t="s">
        <v>470</v>
      </c>
      <c r="J103" s="376">
        <f>VLOOKUP(I103,References!$B$7:$F$201,5,FALSE)</f>
        <v>26</v>
      </c>
      <c r="K103" s="205" t="s">
        <v>945</v>
      </c>
      <c r="L103" s="205" t="s">
        <v>570</v>
      </c>
      <c r="M103" s="324" t="s">
        <v>470</v>
      </c>
      <c r="N103" s="205">
        <f>VLOOKUP(M103,References!$B$7:$F$201,5,FALSE)</f>
        <v>26</v>
      </c>
      <c r="O103" s="580" t="s">
        <v>962</v>
      </c>
      <c r="P103" s="205" t="s">
        <v>570</v>
      </c>
      <c r="Q103" s="324" t="s">
        <v>470</v>
      </c>
      <c r="R103" s="134">
        <f>VLOOKUP(Q103,References!$B$7:$F$201,5,FALSE)</f>
        <v>26</v>
      </c>
      <c r="S103" s="3"/>
      <c r="T103" s="10"/>
      <c r="U103" s="10"/>
      <c r="V103" s="10"/>
      <c r="W103" s="10"/>
      <c r="X103" s="10"/>
      <c r="Y103" s="10"/>
    </row>
    <row r="104" spans="1:25" ht="17" x14ac:dyDescent="0.25">
      <c r="A104" s="374" t="s">
        <v>78</v>
      </c>
      <c r="B104" s="80" t="s">
        <v>77</v>
      </c>
      <c r="C104" s="349">
        <v>571.20000000000005</v>
      </c>
      <c r="D104" s="200" t="s">
        <v>754</v>
      </c>
      <c r="E104" s="80" t="s">
        <v>24</v>
      </c>
      <c r="F104" s="587" t="s">
        <v>248</v>
      </c>
      <c r="G104" s="200" t="s">
        <v>570</v>
      </c>
      <c r="H104" s="200" t="s">
        <v>708</v>
      </c>
      <c r="I104" s="42" t="s">
        <v>470</v>
      </c>
      <c r="J104" s="188">
        <f>VLOOKUP(I104,References!$B$7:$F$201,5,FALSE)</f>
        <v>26</v>
      </c>
      <c r="K104" s="200" t="s">
        <v>946</v>
      </c>
      <c r="L104" s="200" t="s">
        <v>570</v>
      </c>
      <c r="M104" s="42" t="s">
        <v>470</v>
      </c>
      <c r="N104" s="200">
        <f>VLOOKUP(M104,References!$B$7:$F$201,5,FALSE)</f>
        <v>26</v>
      </c>
      <c r="O104" s="587" t="s">
        <v>251</v>
      </c>
      <c r="P104" s="200" t="s">
        <v>570</v>
      </c>
      <c r="Q104" s="42" t="s">
        <v>470</v>
      </c>
      <c r="R104" s="192">
        <f>VLOOKUP(Q104,References!$B$7:$F$201,5,FALSE)</f>
        <v>26</v>
      </c>
      <c r="S104" s="9"/>
      <c r="T104" s="10"/>
      <c r="U104" s="10"/>
      <c r="V104" s="10"/>
      <c r="W104" s="10"/>
      <c r="X104" s="10"/>
      <c r="Y104" s="10"/>
    </row>
    <row r="105" spans="1:25" ht="18" thickBot="1" x14ac:dyDescent="0.3">
      <c r="A105" s="375" t="s">
        <v>80</v>
      </c>
      <c r="B105" s="213" t="s">
        <v>79</v>
      </c>
      <c r="C105" s="453">
        <v>585.20000000000005</v>
      </c>
      <c r="D105" s="210" t="s">
        <v>755</v>
      </c>
      <c r="E105" s="213" t="s">
        <v>25</v>
      </c>
      <c r="F105" s="586" t="s">
        <v>249</v>
      </c>
      <c r="G105" s="210" t="s">
        <v>570</v>
      </c>
      <c r="H105" s="210" t="s">
        <v>708</v>
      </c>
      <c r="I105" s="341" t="s">
        <v>470</v>
      </c>
      <c r="J105" s="377">
        <f>VLOOKUP(I105,References!$B$7:$F$201,5,FALSE)</f>
        <v>26</v>
      </c>
      <c r="K105" s="210" t="s">
        <v>250</v>
      </c>
      <c r="L105" s="210" t="s">
        <v>570</v>
      </c>
      <c r="M105" s="341" t="s">
        <v>470</v>
      </c>
      <c r="N105" s="210">
        <f>VLOOKUP(M105,References!$B$7:$F$201,5,FALSE)</f>
        <v>26</v>
      </c>
      <c r="O105" s="586" t="s">
        <v>252</v>
      </c>
      <c r="P105" s="210" t="s">
        <v>570</v>
      </c>
      <c r="Q105" s="341" t="s">
        <v>470</v>
      </c>
      <c r="R105" s="139">
        <f>VLOOKUP(Q105,References!$B$7:$F$201,5,FALSE)</f>
        <v>26</v>
      </c>
      <c r="S105" s="3"/>
      <c r="T105" s="10"/>
      <c r="U105" s="10"/>
      <c r="V105" s="10"/>
      <c r="W105" s="10"/>
      <c r="X105" s="10"/>
      <c r="Y105" s="10"/>
    </row>
    <row r="106" spans="1:25" ht="16" thickBot="1" x14ac:dyDescent="0.25">
      <c r="A106" s="196" t="s">
        <v>138</v>
      </c>
      <c r="B106" s="353" t="s">
        <v>149</v>
      </c>
      <c r="C106" s="354"/>
      <c r="D106" s="355"/>
      <c r="E106" s="355"/>
      <c r="F106" s="91"/>
      <c r="G106" s="91"/>
      <c r="H106" s="91"/>
      <c r="I106" s="197"/>
      <c r="J106" s="91"/>
      <c r="K106" s="91"/>
      <c r="L106" s="91"/>
      <c r="M106" s="197"/>
      <c r="N106" s="91"/>
      <c r="O106" s="91"/>
      <c r="P106" s="91"/>
      <c r="Q106" s="197"/>
      <c r="R106" s="92"/>
      <c r="S106" s="3"/>
      <c r="T106" s="10"/>
      <c r="U106" s="10"/>
      <c r="V106" s="10"/>
      <c r="W106" s="10"/>
      <c r="X106" s="10"/>
      <c r="Y106" s="10"/>
    </row>
    <row r="107" spans="1:25" x14ac:dyDescent="0.2">
      <c r="A107" s="875" t="s">
        <v>82</v>
      </c>
      <c r="B107" s="829" t="s">
        <v>81</v>
      </c>
      <c r="C107" s="829">
        <v>264.10000000000002</v>
      </c>
      <c r="D107" s="829" t="s">
        <v>559</v>
      </c>
      <c r="E107" s="876" t="s">
        <v>26</v>
      </c>
      <c r="F107" s="580">
        <v>1.51</v>
      </c>
      <c r="G107" s="205" t="s">
        <v>570</v>
      </c>
      <c r="H107" s="205" t="s">
        <v>708</v>
      </c>
      <c r="I107" s="324" t="s">
        <v>470</v>
      </c>
      <c r="J107" s="376">
        <f>VLOOKUP(I107,References!$B$7:$F$201,5,FALSE)</f>
        <v>26</v>
      </c>
      <c r="K107" s="581" t="s">
        <v>906</v>
      </c>
      <c r="L107" s="581" t="s">
        <v>653</v>
      </c>
      <c r="M107" s="324" t="s">
        <v>470</v>
      </c>
      <c r="N107" s="205">
        <f>VLOOKUP(M107,References!$B$7:$F$201,5,FALSE)</f>
        <v>26</v>
      </c>
      <c r="O107" s="580">
        <v>137.5</v>
      </c>
      <c r="P107" s="205" t="s">
        <v>653</v>
      </c>
      <c r="Q107" s="324" t="s">
        <v>535</v>
      </c>
      <c r="R107" s="134">
        <f>VLOOKUP(Q107,References!$B$7:$F$201,5,FALSE)</f>
        <v>46</v>
      </c>
      <c r="S107" s="3"/>
      <c r="T107" s="10"/>
      <c r="U107" s="10"/>
      <c r="V107" s="10"/>
      <c r="W107" s="10"/>
      <c r="X107" s="10"/>
      <c r="Y107" s="10"/>
    </row>
    <row r="108" spans="1:25" x14ac:dyDescent="0.2">
      <c r="A108" s="833"/>
      <c r="B108" s="814"/>
      <c r="C108" s="814"/>
      <c r="D108" s="814"/>
      <c r="E108" s="877"/>
      <c r="F108" s="582"/>
      <c r="G108" s="62"/>
      <c r="H108" s="62"/>
      <c r="I108" s="29"/>
      <c r="J108" s="59"/>
      <c r="K108" s="351" t="s">
        <v>253</v>
      </c>
      <c r="L108" s="351" t="s">
        <v>570</v>
      </c>
      <c r="M108" s="29" t="s">
        <v>503</v>
      </c>
      <c r="N108" s="62">
        <f>VLOOKUP(M108,References!$B$7:$F$201,5,FALSE)</f>
        <v>81</v>
      </c>
      <c r="O108" s="582" t="s">
        <v>972</v>
      </c>
      <c r="P108" s="62" t="s">
        <v>653</v>
      </c>
      <c r="Q108" s="29" t="s">
        <v>470</v>
      </c>
      <c r="R108" s="62">
        <f>VLOOKUP(Q108,References!$B$7:$F$201,5,FALSE)</f>
        <v>26</v>
      </c>
      <c r="S108" s="3"/>
      <c r="T108" s="10"/>
      <c r="U108" s="10"/>
      <c r="V108" s="10"/>
      <c r="W108" s="10"/>
      <c r="X108" s="10"/>
      <c r="Y108" s="10"/>
    </row>
    <row r="109" spans="1:25" x14ac:dyDescent="0.2">
      <c r="A109" s="833"/>
      <c r="B109" s="814"/>
      <c r="C109" s="814"/>
      <c r="D109" s="814"/>
      <c r="E109" s="814"/>
      <c r="F109" s="582"/>
      <c r="G109" s="62"/>
      <c r="H109" s="62"/>
      <c r="I109" s="29"/>
      <c r="J109" s="59"/>
      <c r="K109" s="351"/>
      <c r="L109" s="351"/>
      <c r="M109" s="29"/>
      <c r="N109" s="62"/>
      <c r="O109" s="582">
        <v>113.9</v>
      </c>
      <c r="P109" s="62" t="s">
        <v>570</v>
      </c>
      <c r="Q109" s="29" t="s">
        <v>503</v>
      </c>
      <c r="R109" s="135">
        <f>VLOOKUP(Q109,References!$B$7:$F$201,5,FALSE)</f>
        <v>81</v>
      </c>
      <c r="S109" s="3"/>
      <c r="T109" s="10"/>
      <c r="U109" s="10"/>
      <c r="V109" s="10"/>
      <c r="W109" s="10"/>
      <c r="X109" s="10"/>
      <c r="Y109" s="10"/>
    </row>
    <row r="110" spans="1:25" x14ac:dyDescent="0.2">
      <c r="A110" s="832" t="s">
        <v>84</v>
      </c>
      <c r="B110" s="813" t="s">
        <v>83</v>
      </c>
      <c r="C110" s="813">
        <v>364.1</v>
      </c>
      <c r="D110" s="813" t="s">
        <v>560</v>
      </c>
      <c r="E110" s="837" t="s">
        <v>27</v>
      </c>
      <c r="F110" s="583" t="s">
        <v>783</v>
      </c>
      <c r="G110" s="61" t="s">
        <v>570</v>
      </c>
      <c r="H110" s="61" t="s">
        <v>708</v>
      </c>
      <c r="I110" s="41" t="s">
        <v>470</v>
      </c>
      <c r="J110" s="58">
        <f>VLOOKUP(I110,References!$B$7:$F$201,5,FALSE)</f>
        <v>26</v>
      </c>
      <c r="K110" s="748" t="s">
        <v>530</v>
      </c>
      <c r="L110" s="748" t="s">
        <v>653</v>
      </c>
      <c r="M110" s="41" t="s">
        <v>470</v>
      </c>
      <c r="N110" s="61">
        <f>VLOOKUP(M110,References!$B$7:$F$201,5,FALSE)</f>
        <v>26</v>
      </c>
      <c r="O110" s="583" t="s">
        <v>269</v>
      </c>
      <c r="P110" s="61" t="s">
        <v>653</v>
      </c>
      <c r="Q110" s="41" t="s">
        <v>535</v>
      </c>
      <c r="R110" s="189">
        <f>VLOOKUP(Q110,References!$B$7:$F$201,5,FALSE)</f>
        <v>46</v>
      </c>
      <c r="S110" s="3"/>
      <c r="T110" s="10"/>
      <c r="U110" s="10"/>
      <c r="V110" s="10"/>
      <c r="W110" s="10"/>
      <c r="X110" s="10"/>
      <c r="Y110" s="10"/>
    </row>
    <row r="111" spans="1:25" x14ac:dyDescent="0.2">
      <c r="A111" s="833"/>
      <c r="B111" s="814"/>
      <c r="C111" s="814"/>
      <c r="D111" s="814"/>
      <c r="E111" s="814"/>
      <c r="F111" s="582"/>
      <c r="G111" s="62"/>
      <c r="H111" s="62"/>
      <c r="I111" s="29"/>
      <c r="J111" s="59"/>
      <c r="K111" s="351" t="s">
        <v>947</v>
      </c>
      <c r="L111" s="351" t="s">
        <v>570</v>
      </c>
      <c r="M111" s="29" t="s">
        <v>470</v>
      </c>
      <c r="N111" s="62">
        <f>VLOOKUP(M111,References!$B$7:$F$201,5,FALSE)</f>
        <v>26</v>
      </c>
      <c r="O111" s="582" t="s">
        <v>963</v>
      </c>
      <c r="P111" s="62" t="s">
        <v>653</v>
      </c>
      <c r="Q111" s="29" t="s">
        <v>470</v>
      </c>
      <c r="R111" s="135">
        <f>VLOOKUP(Q111,References!$B$7:$F$201,5,FALSE)</f>
        <v>26</v>
      </c>
      <c r="S111" s="3"/>
      <c r="T111" s="10"/>
      <c r="U111" s="10"/>
      <c r="V111" s="10"/>
      <c r="W111" s="10"/>
      <c r="X111" s="10"/>
      <c r="Y111" s="10"/>
    </row>
    <row r="112" spans="1:25" x14ac:dyDescent="0.2">
      <c r="A112" s="834"/>
      <c r="B112" s="815"/>
      <c r="C112" s="815"/>
      <c r="D112" s="815"/>
      <c r="E112" s="815"/>
      <c r="F112" s="438"/>
      <c r="G112" s="63"/>
      <c r="H112" s="63"/>
      <c r="I112" s="36"/>
      <c r="J112" s="60"/>
      <c r="K112" s="351"/>
      <c r="L112" s="351"/>
      <c r="M112" s="38"/>
      <c r="N112" s="351"/>
      <c r="O112" s="438" t="s">
        <v>964</v>
      </c>
      <c r="P112" s="63" t="s">
        <v>570</v>
      </c>
      <c r="Q112" s="36" t="s">
        <v>470</v>
      </c>
      <c r="R112" s="190">
        <f>VLOOKUP(Q112,References!$B$7:$F$201,5,FALSE)</f>
        <v>26</v>
      </c>
      <c r="S112" s="3"/>
      <c r="T112" s="10"/>
      <c r="U112" s="10"/>
      <c r="V112" s="10"/>
      <c r="W112" s="10"/>
      <c r="X112" s="10"/>
      <c r="Y112" s="10"/>
    </row>
    <row r="113" spans="1:25" x14ac:dyDescent="0.2">
      <c r="A113" s="833" t="s">
        <v>86</v>
      </c>
      <c r="B113" s="814" t="s">
        <v>85</v>
      </c>
      <c r="C113" s="814">
        <v>464.1</v>
      </c>
      <c r="D113" s="814" t="s">
        <v>561</v>
      </c>
      <c r="E113" s="814" t="s">
        <v>28</v>
      </c>
      <c r="F113" s="582" t="s">
        <v>254</v>
      </c>
      <c r="G113" s="62" t="s">
        <v>570</v>
      </c>
      <c r="H113" s="62" t="s">
        <v>708</v>
      </c>
      <c r="I113" s="29" t="s">
        <v>470</v>
      </c>
      <c r="J113" s="62">
        <f>VLOOKUP(I113,References!$B$7:$F$201,5,FALSE)</f>
        <v>26</v>
      </c>
      <c r="K113" s="583" t="s">
        <v>270</v>
      </c>
      <c r="L113" s="61" t="s">
        <v>653</v>
      </c>
      <c r="M113" s="41" t="s">
        <v>470</v>
      </c>
      <c r="N113" s="58">
        <f>VLOOKUP(M113,References!$B$7:$F$201,5,FALSE)</f>
        <v>26</v>
      </c>
      <c r="O113" s="62">
        <v>201.3</v>
      </c>
      <c r="P113" s="62" t="s">
        <v>653</v>
      </c>
      <c r="Q113" s="29" t="s">
        <v>534</v>
      </c>
      <c r="R113" s="135">
        <f>VLOOKUP(Q113,References!$B$7:$F$201,5,FALSE)</f>
        <v>39</v>
      </c>
      <c r="S113" s="3"/>
      <c r="T113" s="10"/>
      <c r="U113" s="10"/>
      <c r="V113" s="10"/>
      <c r="W113" s="10"/>
      <c r="X113" s="10"/>
      <c r="Y113" s="10"/>
    </row>
    <row r="114" spans="1:25" x14ac:dyDescent="0.2">
      <c r="A114" s="833"/>
      <c r="B114" s="814"/>
      <c r="C114" s="814"/>
      <c r="D114" s="814"/>
      <c r="E114" s="814"/>
      <c r="F114" s="582"/>
      <c r="G114" s="62"/>
      <c r="H114" s="62"/>
      <c r="I114" s="39"/>
      <c r="J114" s="62"/>
      <c r="K114" s="746" t="s">
        <v>948</v>
      </c>
      <c r="L114" s="351" t="s">
        <v>570</v>
      </c>
      <c r="M114" s="29" t="s">
        <v>470</v>
      </c>
      <c r="N114" s="59">
        <f>VLOOKUP(M114,References!$B$7:$F$201,5,FALSE)</f>
        <v>26</v>
      </c>
      <c r="O114" s="62" t="s">
        <v>272</v>
      </c>
      <c r="P114" s="62" t="s">
        <v>653</v>
      </c>
      <c r="Q114" s="29" t="s">
        <v>535</v>
      </c>
      <c r="R114" s="135">
        <f>VLOOKUP(Q114,References!$B$7:$F$201,5,FALSE)</f>
        <v>46</v>
      </c>
      <c r="S114" s="3"/>
      <c r="T114" s="10"/>
      <c r="U114" s="10"/>
      <c r="V114" s="10"/>
      <c r="W114" s="10"/>
      <c r="X114" s="10"/>
      <c r="Y114" s="10"/>
    </row>
    <row r="115" spans="1:25" x14ac:dyDescent="0.2">
      <c r="A115" s="833"/>
      <c r="B115" s="814"/>
      <c r="C115" s="814"/>
      <c r="D115" s="814"/>
      <c r="E115" s="814"/>
      <c r="F115" s="582"/>
      <c r="G115" s="62"/>
      <c r="H115" s="62"/>
      <c r="I115" s="39"/>
      <c r="J115" s="62"/>
      <c r="K115" s="582" t="s">
        <v>825</v>
      </c>
      <c r="L115" s="62" t="s">
        <v>653</v>
      </c>
      <c r="M115" s="29" t="s">
        <v>823</v>
      </c>
      <c r="N115" s="59">
        <f>VLOOKUP(M115,References!$B$7:$F$201,5,FALSE)</f>
        <v>95</v>
      </c>
      <c r="O115" s="62" t="s">
        <v>973</v>
      </c>
      <c r="P115" s="62" t="s">
        <v>653</v>
      </c>
      <c r="Q115" s="29" t="s">
        <v>470</v>
      </c>
      <c r="R115" s="62">
        <f>VLOOKUP(Q115,References!$B$7:$F$201,5,FALSE)</f>
        <v>26</v>
      </c>
      <c r="S115" s="3"/>
      <c r="T115" s="10"/>
      <c r="U115" s="10"/>
      <c r="V115" s="10"/>
      <c r="W115" s="10"/>
      <c r="X115" s="10"/>
      <c r="Y115" s="10"/>
    </row>
    <row r="116" spans="1:25" x14ac:dyDescent="0.2">
      <c r="A116" s="833"/>
      <c r="B116" s="814"/>
      <c r="C116" s="814"/>
      <c r="D116" s="814"/>
      <c r="E116" s="814"/>
      <c r="F116" s="582"/>
      <c r="G116" s="62"/>
      <c r="H116" s="62"/>
      <c r="I116" s="39"/>
      <c r="J116" s="62"/>
      <c r="K116" s="438"/>
      <c r="L116" s="63"/>
      <c r="M116" s="36"/>
      <c r="N116" s="60"/>
      <c r="O116" s="62" t="s">
        <v>271</v>
      </c>
      <c r="P116" s="62" t="s">
        <v>570</v>
      </c>
      <c r="Q116" s="29" t="s">
        <v>470</v>
      </c>
      <c r="R116" s="135">
        <f>VLOOKUP(Q116,References!$B$7:$F$201,5,FALSE)</f>
        <v>26</v>
      </c>
      <c r="S116" s="3"/>
      <c r="T116" s="10"/>
      <c r="U116" s="10"/>
      <c r="V116" s="10"/>
      <c r="W116" s="10"/>
      <c r="X116" s="10"/>
      <c r="Y116" s="10"/>
    </row>
    <row r="117" spans="1:25" ht="15" customHeight="1" x14ac:dyDescent="0.2">
      <c r="A117" s="832" t="s">
        <v>88</v>
      </c>
      <c r="B117" s="813" t="s">
        <v>87</v>
      </c>
      <c r="C117" s="813">
        <v>564.1</v>
      </c>
      <c r="D117" s="813" t="s">
        <v>562</v>
      </c>
      <c r="E117" s="871" t="s">
        <v>29</v>
      </c>
      <c r="F117" s="583" t="s">
        <v>255</v>
      </c>
      <c r="G117" s="61" t="s">
        <v>570</v>
      </c>
      <c r="H117" s="61" t="s">
        <v>708</v>
      </c>
      <c r="I117" s="41" t="s">
        <v>470</v>
      </c>
      <c r="J117" s="58">
        <f>VLOOKUP(I117,References!$B$7:$F$201,5,FALSE)</f>
        <v>26</v>
      </c>
      <c r="K117" s="583" t="s">
        <v>273</v>
      </c>
      <c r="L117" s="61" t="s">
        <v>653</v>
      </c>
      <c r="M117" s="41" t="s">
        <v>470</v>
      </c>
      <c r="N117" s="58">
        <f>VLOOKUP(M117,References!$B$7:$F$201,5,FALSE)</f>
        <v>26</v>
      </c>
      <c r="O117" s="61">
        <v>228.4</v>
      </c>
      <c r="P117" s="61" t="s">
        <v>653</v>
      </c>
      <c r="Q117" s="41" t="s">
        <v>535</v>
      </c>
      <c r="R117" s="189">
        <f>VLOOKUP(Q117,References!$B$7:$F$201,5,FALSE)</f>
        <v>46</v>
      </c>
      <c r="S117" s="3"/>
    </row>
    <row r="118" spans="1:25" ht="16.5" customHeight="1" x14ac:dyDescent="0.2">
      <c r="A118" s="833"/>
      <c r="B118" s="814"/>
      <c r="C118" s="814"/>
      <c r="D118" s="814"/>
      <c r="E118" s="814"/>
      <c r="F118" s="582"/>
      <c r="G118" s="62"/>
      <c r="H118" s="62"/>
      <c r="I118" s="39"/>
      <c r="J118" s="59"/>
      <c r="K118" s="746" t="s">
        <v>949</v>
      </c>
      <c r="L118" s="351" t="s">
        <v>653</v>
      </c>
      <c r="M118" s="29" t="s">
        <v>470</v>
      </c>
      <c r="N118" s="59">
        <f>VLOOKUP(M118,References!$B$7:$F$201,5,FALSE)</f>
        <v>26</v>
      </c>
      <c r="O118" s="62" t="s">
        <v>274</v>
      </c>
      <c r="P118" s="62" t="s">
        <v>570</v>
      </c>
      <c r="Q118" s="29" t="s">
        <v>470</v>
      </c>
      <c r="R118" s="135">
        <f>VLOOKUP(Q118,References!$B$7:$F$201,5,FALSE)</f>
        <v>26</v>
      </c>
      <c r="S118" s="3"/>
    </row>
    <row r="119" spans="1:25" ht="16.5" customHeight="1" thickBot="1" x14ac:dyDescent="0.25">
      <c r="A119" s="870"/>
      <c r="B119" s="869"/>
      <c r="C119" s="869"/>
      <c r="D119" s="869"/>
      <c r="E119" s="869"/>
      <c r="F119" s="586"/>
      <c r="G119" s="210"/>
      <c r="H119" s="210"/>
      <c r="I119" s="347"/>
      <c r="J119" s="377"/>
      <c r="K119" s="749" t="s">
        <v>826</v>
      </c>
      <c r="L119" s="750" t="s">
        <v>653</v>
      </c>
      <c r="M119" s="341" t="s">
        <v>823</v>
      </c>
      <c r="N119" s="377">
        <f>VLOOKUP(M119,References!$B$7:$F$201,5,FALSE)</f>
        <v>95</v>
      </c>
      <c r="O119" s="210" t="s">
        <v>965</v>
      </c>
      <c r="P119" s="210" t="s">
        <v>653</v>
      </c>
      <c r="Q119" s="341" t="s">
        <v>470</v>
      </c>
      <c r="R119" s="139">
        <f>VLOOKUP(Q119,References!$B$7:$F$201,5,FALSE)</f>
        <v>26</v>
      </c>
      <c r="S119" s="3"/>
    </row>
    <row r="120" spans="1:25" ht="16" thickBot="1" x14ac:dyDescent="0.25">
      <c r="A120" s="263" t="s">
        <v>186</v>
      </c>
      <c r="B120" s="433" t="s">
        <v>185</v>
      </c>
      <c r="C120" s="434"/>
      <c r="D120" s="435"/>
      <c r="E120" s="435"/>
      <c r="F120" s="437"/>
      <c r="G120" s="437"/>
      <c r="H120" s="437"/>
      <c r="I120" s="436"/>
      <c r="J120" s="437"/>
      <c r="K120" s="437"/>
      <c r="L120" s="437"/>
      <c r="M120" s="436"/>
      <c r="N120" s="437"/>
      <c r="O120" s="437"/>
      <c r="P120" s="437"/>
      <c r="Q120" s="436"/>
      <c r="R120" s="473"/>
      <c r="S120" s="3"/>
    </row>
    <row r="121" spans="1:25" ht="17.25" customHeight="1" x14ac:dyDescent="0.2">
      <c r="A121" s="820" t="s">
        <v>129</v>
      </c>
      <c r="B121" s="822" t="s">
        <v>745</v>
      </c>
      <c r="C121" s="822">
        <v>330.1</v>
      </c>
      <c r="D121" s="822" t="s">
        <v>756</v>
      </c>
      <c r="E121" s="822" t="s">
        <v>125</v>
      </c>
      <c r="F121" s="580">
        <v>1.85</v>
      </c>
      <c r="G121" s="205" t="s">
        <v>570</v>
      </c>
      <c r="H121" s="205">
        <v>20</v>
      </c>
      <c r="I121" s="324" t="s">
        <v>474</v>
      </c>
      <c r="J121" s="376">
        <f>VLOOKUP(I121,References!$B$7:$F$201,5,FALSE)</f>
        <v>14</v>
      </c>
      <c r="K121" s="205">
        <v>27.8</v>
      </c>
      <c r="L121" s="205" t="s">
        <v>570</v>
      </c>
      <c r="M121" s="324" t="s">
        <v>470</v>
      </c>
      <c r="N121" s="205">
        <f>VLOOKUP(M121,References!$B$7:$F$201,5,FALSE)</f>
        <v>26</v>
      </c>
      <c r="O121" s="580" t="s">
        <v>276</v>
      </c>
      <c r="P121" s="205" t="s">
        <v>653</v>
      </c>
      <c r="Q121" s="324" t="s">
        <v>497</v>
      </c>
      <c r="R121" s="134">
        <f>VLOOKUP(Q121,References!$B$7:$F$201,5,FALSE)</f>
        <v>7</v>
      </c>
      <c r="S121" s="3"/>
    </row>
    <row r="122" spans="1:25" ht="17.25" customHeight="1" x14ac:dyDescent="0.2">
      <c r="A122" s="861"/>
      <c r="B122" s="826"/>
      <c r="C122" s="826"/>
      <c r="D122" s="826"/>
      <c r="E122" s="826"/>
      <c r="F122" s="582">
        <v>1.69</v>
      </c>
      <c r="G122" s="62" t="s">
        <v>570</v>
      </c>
      <c r="H122" s="62">
        <v>20</v>
      </c>
      <c r="I122" s="29" t="s">
        <v>500</v>
      </c>
      <c r="J122" s="59">
        <f>VLOOKUP(I122,References!$B$7:$F$201,5,FALSE)</f>
        <v>34</v>
      </c>
      <c r="K122" s="62" t="s">
        <v>275</v>
      </c>
      <c r="L122" s="62" t="s">
        <v>570</v>
      </c>
      <c r="M122" s="29" t="s">
        <v>500</v>
      </c>
      <c r="N122" s="59">
        <f>VLOOKUP(M122,References!$B$7:$F$201,5,FALSE)</f>
        <v>34</v>
      </c>
      <c r="O122" s="582"/>
      <c r="P122" s="62"/>
      <c r="Q122" s="29"/>
      <c r="R122" s="135"/>
      <c r="S122" s="3"/>
    </row>
    <row r="123" spans="1:25" ht="18" customHeight="1" x14ac:dyDescent="0.2">
      <c r="A123" s="866"/>
      <c r="B123" s="811"/>
      <c r="C123" s="826"/>
      <c r="D123" s="826"/>
      <c r="E123" s="826"/>
      <c r="F123" s="582">
        <v>1.75</v>
      </c>
      <c r="G123" s="62" t="s">
        <v>570</v>
      </c>
      <c r="H123" s="62" t="s">
        <v>708</v>
      </c>
      <c r="I123" s="29" t="s">
        <v>470</v>
      </c>
      <c r="J123" s="59">
        <f>VLOOKUP(I123,References!$B$7:$F$201,5,FALSE)</f>
        <v>26</v>
      </c>
      <c r="K123" s="62" t="s">
        <v>966</v>
      </c>
      <c r="L123" s="62" t="s">
        <v>570</v>
      </c>
      <c r="M123" s="29" t="s">
        <v>470</v>
      </c>
      <c r="N123" s="59">
        <f>VLOOKUP(M123,References!$B$7:$F$201,5,FALSE)</f>
        <v>26</v>
      </c>
      <c r="O123" s="582">
        <v>129</v>
      </c>
      <c r="P123" s="62" t="s">
        <v>570</v>
      </c>
      <c r="Q123" s="29" t="s">
        <v>500</v>
      </c>
      <c r="R123" s="135">
        <f>VLOOKUP(Q123,References!$B$7:$F$201,5,FALSE)</f>
        <v>34</v>
      </c>
      <c r="S123" s="3"/>
    </row>
    <row r="124" spans="1:25" x14ac:dyDescent="0.2">
      <c r="A124" s="872" t="s">
        <v>855</v>
      </c>
      <c r="B124" s="810" t="s">
        <v>980</v>
      </c>
      <c r="C124" s="810">
        <v>347.1</v>
      </c>
      <c r="D124" s="810" t="s">
        <v>854</v>
      </c>
      <c r="E124" s="810" t="s">
        <v>853</v>
      </c>
      <c r="F124" s="583">
        <v>1.1200000000000001</v>
      </c>
      <c r="G124" s="61" t="s">
        <v>653</v>
      </c>
      <c r="H124" s="61">
        <v>23</v>
      </c>
      <c r="I124" s="41" t="s">
        <v>851</v>
      </c>
      <c r="J124" s="58">
        <f>VLOOKUP(I124,References!$B$7:$F$201,5,FALSE)</f>
        <v>23</v>
      </c>
      <c r="K124" s="61">
        <v>-21</v>
      </c>
      <c r="L124" s="61" t="s">
        <v>653</v>
      </c>
      <c r="M124" s="41" t="s">
        <v>851</v>
      </c>
      <c r="N124" s="61">
        <f>VLOOKUP(M124,References!$B$7:$F$201,5,FALSE)</f>
        <v>23</v>
      </c>
      <c r="O124" s="583" t="s">
        <v>966</v>
      </c>
      <c r="P124" s="61" t="s">
        <v>570</v>
      </c>
      <c r="Q124" s="41" t="s">
        <v>470</v>
      </c>
      <c r="R124" s="58">
        <f>VLOOKUP(Q124,References!$B$7:$F$201,5,FALSE)</f>
        <v>26</v>
      </c>
      <c r="S124" s="3"/>
    </row>
    <row r="125" spans="1:25" x14ac:dyDescent="0.2">
      <c r="A125" s="873"/>
      <c r="B125" s="826"/>
      <c r="C125" s="826"/>
      <c r="D125" s="826"/>
      <c r="E125" s="826"/>
      <c r="F125" s="582">
        <v>1.75</v>
      </c>
      <c r="G125" s="62" t="s">
        <v>570</v>
      </c>
      <c r="H125" s="62" t="s">
        <v>708</v>
      </c>
      <c r="I125" s="29" t="s">
        <v>470</v>
      </c>
      <c r="J125" s="59">
        <f>VLOOKUP(I125,References!$B$7:$F$201,5,FALSE)</f>
        <v>26</v>
      </c>
      <c r="K125" s="62">
        <v>4.2699999999999996</v>
      </c>
      <c r="L125" s="62" t="s">
        <v>570</v>
      </c>
      <c r="M125" s="29" t="s">
        <v>470</v>
      </c>
      <c r="N125" s="59">
        <f>VLOOKUP(M125,References!$B$7:$F$201,5,FALSE)</f>
        <v>26</v>
      </c>
      <c r="O125" s="582">
        <v>108</v>
      </c>
      <c r="P125" s="62" t="s">
        <v>653</v>
      </c>
      <c r="Q125" s="29" t="s">
        <v>851</v>
      </c>
      <c r="R125" s="135">
        <f>VLOOKUP(Q125,References!$B$7:$F$201,5,FALSE)</f>
        <v>23</v>
      </c>
      <c r="S125" s="3"/>
    </row>
    <row r="126" spans="1:25" x14ac:dyDescent="0.2">
      <c r="A126" s="874"/>
      <c r="B126" s="811"/>
      <c r="C126" s="811"/>
      <c r="D126" s="811"/>
      <c r="E126" s="811"/>
      <c r="F126" s="438"/>
      <c r="G126" s="63"/>
      <c r="H126" s="63"/>
      <c r="I126" s="36"/>
      <c r="J126" s="60"/>
      <c r="K126" s="63"/>
      <c r="L126" s="63"/>
      <c r="M126" s="36"/>
      <c r="N126" s="60"/>
      <c r="O126" s="438"/>
      <c r="P126" s="63"/>
      <c r="Q126" s="36"/>
      <c r="R126" s="60"/>
      <c r="S126" s="3"/>
    </row>
    <row r="127" spans="1:25" ht="17" x14ac:dyDescent="0.25">
      <c r="A127" s="494" t="s">
        <v>179</v>
      </c>
      <c r="B127" s="63" t="s">
        <v>181</v>
      </c>
      <c r="C127" s="493">
        <v>230</v>
      </c>
      <c r="D127" s="63" t="s">
        <v>790</v>
      </c>
      <c r="E127" s="63" t="s">
        <v>183</v>
      </c>
      <c r="F127" s="438" t="s">
        <v>256</v>
      </c>
      <c r="G127" s="63" t="s">
        <v>570</v>
      </c>
      <c r="H127" s="63" t="s">
        <v>708</v>
      </c>
      <c r="I127" s="36" t="s">
        <v>470</v>
      </c>
      <c r="J127" s="60">
        <f>VLOOKUP(I127,References!$B$7:$F$201,5,FALSE)</f>
        <v>26</v>
      </c>
      <c r="K127" s="372" t="s">
        <v>261</v>
      </c>
      <c r="L127" s="372" t="s">
        <v>570</v>
      </c>
      <c r="M127" s="36" t="s">
        <v>470</v>
      </c>
      <c r="N127" s="63">
        <f>VLOOKUP(M127,References!$B$7:$F$201,5,FALSE)</f>
        <v>26</v>
      </c>
      <c r="O127" s="438" t="s">
        <v>262</v>
      </c>
      <c r="P127" s="63" t="s">
        <v>570</v>
      </c>
      <c r="Q127" s="36" t="s">
        <v>470</v>
      </c>
      <c r="R127" s="190">
        <f>VLOOKUP(Q127,References!$B$7:$F$201,5,FALSE)</f>
        <v>26</v>
      </c>
      <c r="S127" s="9"/>
    </row>
    <row r="128" spans="1:25" ht="17" x14ac:dyDescent="0.25">
      <c r="A128" s="208" t="s">
        <v>180</v>
      </c>
      <c r="B128" s="62" t="s">
        <v>182</v>
      </c>
      <c r="C128" s="203">
        <v>280</v>
      </c>
      <c r="D128" s="62" t="s">
        <v>791</v>
      </c>
      <c r="E128" s="62" t="s">
        <v>184</v>
      </c>
      <c r="F128" s="582" t="s">
        <v>257</v>
      </c>
      <c r="G128" s="62" t="s">
        <v>570</v>
      </c>
      <c r="H128" s="62" t="s">
        <v>708</v>
      </c>
      <c r="I128" s="29" t="s">
        <v>470</v>
      </c>
      <c r="J128" s="59">
        <f>VLOOKUP(I128,References!$B$7:$F$201,5,FALSE)</f>
        <v>26</v>
      </c>
      <c r="K128" s="62" t="s">
        <v>260</v>
      </c>
      <c r="L128" s="62" t="s">
        <v>570</v>
      </c>
      <c r="M128" s="29" t="s">
        <v>470</v>
      </c>
      <c r="N128" s="62">
        <f>VLOOKUP(M128,References!$B$7:$F$201,5,FALSE)</f>
        <v>26</v>
      </c>
      <c r="O128" s="582" t="s">
        <v>263</v>
      </c>
      <c r="P128" s="62" t="s">
        <v>570</v>
      </c>
      <c r="Q128" s="29" t="s">
        <v>470</v>
      </c>
      <c r="R128" s="135">
        <f>VLOOKUP(Q128,References!$B$7:$F$201,5,FALSE)</f>
        <v>26</v>
      </c>
      <c r="S128" s="9"/>
    </row>
    <row r="129" spans="1:19" ht="18" thickBot="1" x14ac:dyDescent="0.3">
      <c r="A129" s="251" t="s">
        <v>173</v>
      </c>
      <c r="B129" s="252" t="s">
        <v>174</v>
      </c>
      <c r="C129" s="575">
        <v>296</v>
      </c>
      <c r="D129" s="252" t="s">
        <v>792</v>
      </c>
      <c r="E129" s="252" t="s">
        <v>175</v>
      </c>
      <c r="F129" s="589" t="s">
        <v>258</v>
      </c>
      <c r="G129" s="252" t="s">
        <v>570</v>
      </c>
      <c r="H129" s="252" t="s">
        <v>708</v>
      </c>
      <c r="I129" s="326" t="s">
        <v>470</v>
      </c>
      <c r="J129" s="378">
        <f>VLOOKUP(I129,References!$B$7:$F$201,5,FALSE)</f>
        <v>26</v>
      </c>
      <c r="K129" s="252" t="s">
        <v>259</v>
      </c>
      <c r="L129" s="252" t="s">
        <v>570</v>
      </c>
      <c r="M129" s="326" t="s">
        <v>470</v>
      </c>
      <c r="N129" s="252">
        <f>VLOOKUP(M129,References!$B$7:$F$201,5,FALSE)</f>
        <v>26</v>
      </c>
      <c r="O129" s="589" t="s">
        <v>264</v>
      </c>
      <c r="P129" s="252" t="s">
        <v>570</v>
      </c>
      <c r="Q129" s="326" t="s">
        <v>470</v>
      </c>
      <c r="R129" s="344">
        <f>VLOOKUP(Q129,References!$B$7:$F$201,5,FALSE)</f>
        <v>26</v>
      </c>
      <c r="S129" s="3"/>
    </row>
    <row r="130" spans="1:19" ht="16" thickBot="1" x14ac:dyDescent="0.25">
      <c r="A130" s="389" t="s">
        <v>187</v>
      </c>
      <c r="B130" s="198" t="s">
        <v>188</v>
      </c>
      <c r="C130" s="94"/>
      <c r="D130" s="91"/>
      <c r="E130" s="91"/>
      <c r="F130" s="91"/>
      <c r="G130" s="91"/>
      <c r="H130" s="91"/>
      <c r="I130" s="197"/>
      <c r="J130" s="91"/>
      <c r="K130" s="91"/>
      <c r="L130" s="91"/>
      <c r="M130" s="197"/>
      <c r="N130" s="91"/>
      <c r="O130" s="91"/>
      <c r="P130" s="91"/>
      <c r="Q130" s="197"/>
      <c r="R130" s="92"/>
      <c r="S130" s="3"/>
    </row>
    <row r="131" spans="1:19" ht="33" x14ac:dyDescent="0.25">
      <c r="A131" s="576" t="s">
        <v>123</v>
      </c>
      <c r="B131" s="264" t="s">
        <v>843</v>
      </c>
      <c r="C131" s="238">
        <v>632.6</v>
      </c>
      <c r="D131" s="205" t="s">
        <v>758</v>
      </c>
      <c r="E131" s="205" t="s">
        <v>126</v>
      </c>
      <c r="F131" s="580">
        <v>1.86</v>
      </c>
      <c r="G131" s="205" t="s">
        <v>570</v>
      </c>
      <c r="H131" s="205" t="s">
        <v>708</v>
      </c>
      <c r="I131" s="324" t="s">
        <v>470</v>
      </c>
      <c r="J131" s="376">
        <f>VLOOKUP(I131,References!$B$7:$F$201,5,FALSE)</f>
        <v>26</v>
      </c>
      <c r="K131" s="205">
        <v>179</v>
      </c>
      <c r="L131" s="205" t="s">
        <v>570</v>
      </c>
      <c r="M131" s="324" t="s">
        <v>470</v>
      </c>
      <c r="N131" s="205">
        <f>VLOOKUP(M131,References!$B$7:$F$201,5,FALSE)</f>
        <v>26</v>
      </c>
      <c r="O131" s="580">
        <v>224</v>
      </c>
      <c r="P131" s="205" t="s">
        <v>570</v>
      </c>
      <c r="Q131" s="324" t="s">
        <v>470</v>
      </c>
      <c r="R131" s="134">
        <f>VLOOKUP(Q131,References!$B$7:$F$201,5,FALSE)</f>
        <v>26</v>
      </c>
      <c r="S131" s="3"/>
    </row>
    <row r="132" spans="1:19" x14ac:dyDescent="0.2">
      <c r="A132" s="865" t="s">
        <v>124</v>
      </c>
      <c r="B132" s="867" t="s">
        <v>844</v>
      </c>
      <c r="C132" s="810">
        <v>532.6</v>
      </c>
      <c r="D132" s="810" t="s">
        <v>759</v>
      </c>
      <c r="E132" s="810" t="s">
        <v>128</v>
      </c>
      <c r="F132" s="583">
        <v>1.87</v>
      </c>
      <c r="G132" s="61" t="s">
        <v>570</v>
      </c>
      <c r="H132" s="61" t="s">
        <v>708</v>
      </c>
      <c r="I132" s="41" t="s">
        <v>470</v>
      </c>
      <c r="J132" s="58">
        <f>VLOOKUP(I132,References!$B$7:$F$201,5,FALSE)</f>
        <v>26</v>
      </c>
      <c r="K132" s="61">
        <v>171</v>
      </c>
      <c r="L132" s="61" t="s">
        <v>570</v>
      </c>
      <c r="M132" s="41" t="s">
        <v>470</v>
      </c>
      <c r="N132" s="61">
        <f>VLOOKUP(M132,References!$B$7:$F$201,5,FALSE)</f>
        <v>26</v>
      </c>
      <c r="O132" s="583">
        <v>217</v>
      </c>
      <c r="P132" s="61" t="s">
        <v>570</v>
      </c>
      <c r="Q132" s="41" t="s">
        <v>470</v>
      </c>
      <c r="R132" s="189">
        <f>VLOOKUP(Q132,References!$B$7:$F$201,5,FALSE)</f>
        <v>26</v>
      </c>
      <c r="S132" s="9"/>
    </row>
    <row r="133" spans="1:19" x14ac:dyDescent="0.2">
      <c r="A133" s="866"/>
      <c r="B133" s="868"/>
      <c r="C133" s="811"/>
      <c r="D133" s="811"/>
      <c r="E133" s="811"/>
      <c r="F133" s="438"/>
      <c r="G133" s="63"/>
      <c r="H133" s="63"/>
      <c r="I133" s="40"/>
      <c r="J133" s="60"/>
      <c r="K133" s="584"/>
      <c r="L133" s="584"/>
      <c r="M133" s="44"/>
      <c r="N133" s="63"/>
      <c r="O133" s="743"/>
      <c r="P133" s="584"/>
      <c r="Q133" s="44"/>
      <c r="R133" s="190"/>
      <c r="S133" s="9"/>
    </row>
    <row r="134" spans="1:19" ht="18" thickBot="1" x14ac:dyDescent="0.3">
      <c r="A134" s="209" t="s">
        <v>176</v>
      </c>
      <c r="B134" s="210" t="s">
        <v>177</v>
      </c>
      <c r="C134" s="225">
        <v>316.10000000000002</v>
      </c>
      <c r="D134" s="210" t="s">
        <v>793</v>
      </c>
      <c r="E134" s="210" t="s">
        <v>178</v>
      </c>
      <c r="F134" s="591" t="s">
        <v>266</v>
      </c>
      <c r="G134" s="225" t="s">
        <v>570</v>
      </c>
      <c r="H134" s="225" t="s">
        <v>708</v>
      </c>
      <c r="I134" s="341" t="s">
        <v>470</v>
      </c>
      <c r="J134" s="377">
        <f>VLOOKUP(I134,References!$B$7:$F$201,5,FALSE)</f>
        <v>26</v>
      </c>
      <c r="K134" s="225" t="s">
        <v>267</v>
      </c>
      <c r="L134" s="225" t="s">
        <v>570</v>
      </c>
      <c r="M134" s="341" t="s">
        <v>470</v>
      </c>
      <c r="N134" s="210">
        <f>VLOOKUP(M134,References!$B$7:$F$201,5,FALSE)</f>
        <v>26</v>
      </c>
      <c r="O134" s="591" t="s">
        <v>268</v>
      </c>
      <c r="P134" s="225" t="s">
        <v>570</v>
      </c>
      <c r="Q134" s="341" t="s">
        <v>470</v>
      </c>
      <c r="R134" s="139">
        <f>VLOOKUP(Q134,References!$B$7:$F$201,5,FALSE)</f>
        <v>26</v>
      </c>
      <c r="S134" s="9"/>
    </row>
    <row r="135" spans="1:19" ht="16" thickBot="1" x14ac:dyDescent="0.25">
      <c r="A135" s="577" t="s">
        <v>189</v>
      </c>
      <c r="B135" s="578"/>
      <c r="C135" s="579"/>
      <c r="D135" s="359"/>
      <c r="E135" s="359"/>
      <c r="F135" s="91"/>
      <c r="G135" s="91"/>
      <c r="H135" s="91"/>
      <c r="I135" s="197"/>
      <c r="J135" s="91"/>
      <c r="K135" s="91"/>
      <c r="L135" s="91"/>
      <c r="M135" s="197"/>
      <c r="N135" s="91"/>
      <c r="O135" s="91"/>
      <c r="P135" s="91"/>
      <c r="Q135" s="197"/>
      <c r="R135" s="92"/>
      <c r="S135" s="3"/>
    </row>
    <row r="136" spans="1:19" ht="18.75" customHeight="1" x14ac:dyDescent="0.2">
      <c r="A136" s="820" t="s">
        <v>122</v>
      </c>
      <c r="B136" s="822" t="s">
        <v>907</v>
      </c>
      <c r="C136" s="824">
        <v>378.1</v>
      </c>
      <c r="D136" s="822" t="s">
        <v>757</v>
      </c>
      <c r="E136" s="822" t="s">
        <v>127</v>
      </c>
      <c r="F136" s="580">
        <v>1.74</v>
      </c>
      <c r="G136" s="205" t="s">
        <v>570</v>
      </c>
      <c r="H136" s="205" t="s">
        <v>708</v>
      </c>
      <c r="I136" s="324" t="s">
        <v>470</v>
      </c>
      <c r="J136" s="205">
        <f>VLOOKUP(I136,References!$B$7:$F$201,5,FALSE)</f>
        <v>26</v>
      </c>
      <c r="K136" s="580">
        <v>48.5</v>
      </c>
      <c r="L136" s="205" t="s">
        <v>570</v>
      </c>
      <c r="M136" s="324" t="s">
        <v>470</v>
      </c>
      <c r="N136" s="205">
        <f>VLOOKUP(M136,References!$B$7:$F$201,5,FALSE)</f>
        <v>26</v>
      </c>
      <c r="O136" s="580" t="s">
        <v>265</v>
      </c>
      <c r="P136" s="205" t="s">
        <v>570</v>
      </c>
      <c r="Q136" s="324" t="s">
        <v>470</v>
      </c>
      <c r="R136" s="134">
        <f>VLOOKUP(Q136,References!$B$7:$F$201,5,FALSE)</f>
        <v>26</v>
      </c>
      <c r="S136" s="3"/>
    </row>
    <row r="137" spans="1:19" ht="18.75" customHeight="1" thickBot="1" x14ac:dyDescent="0.25">
      <c r="A137" s="821"/>
      <c r="B137" s="823"/>
      <c r="C137" s="825"/>
      <c r="D137" s="823"/>
      <c r="E137" s="823"/>
      <c r="F137" s="586"/>
      <c r="G137" s="210"/>
      <c r="H137" s="210"/>
      <c r="I137" s="341"/>
      <c r="J137" s="377"/>
      <c r="K137" s="210"/>
      <c r="L137" s="210"/>
      <c r="M137" s="341"/>
      <c r="N137" s="377"/>
      <c r="O137" s="210">
        <v>183.3</v>
      </c>
      <c r="P137" s="210" t="s">
        <v>653</v>
      </c>
      <c r="Q137" s="341" t="s">
        <v>851</v>
      </c>
      <c r="R137" s="139">
        <f>VLOOKUP(Q137,References!$B$7:$F$201,5,FALSE)</f>
        <v>23</v>
      </c>
      <c r="S137" s="3"/>
    </row>
    <row r="138" spans="1:19" x14ac:dyDescent="0.2">
      <c r="A138" s="364"/>
      <c r="B138" s="365"/>
      <c r="C138" s="366"/>
      <c r="D138" s="367"/>
      <c r="E138" s="367"/>
      <c r="F138" s="368"/>
      <c r="G138" s="368"/>
      <c r="H138" s="368"/>
      <c r="I138" s="369"/>
      <c r="J138" s="370"/>
      <c r="K138" s="368"/>
      <c r="L138" s="368"/>
      <c r="M138" s="369"/>
      <c r="N138" s="370"/>
      <c r="O138" s="368"/>
      <c r="P138" s="368"/>
      <c r="Q138" s="369"/>
      <c r="R138" s="368"/>
      <c r="S138" s="3"/>
    </row>
    <row r="139" spans="1:19" ht="16" x14ac:dyDescent="0.2">
      <c r="A139" s="70" t="s">
        <v>714</v>
      </c>
    </row>
    <row r="140" spans="1:19" ht="46" customHeight="1" x14ac:dyDescent="0.2">
      <c r="A140" s="812" t="s">
        <v>979</v>
      </c>
      <c r="B140" s="812"/>
      <c r="C140" s="812"/>
      <c r="D140" s="812"/>
      <c r="E140" s="812"/>
      <c r="F140" s="812"/>
      <c r="G140" s="812"/>
      <c r="H140" s="812"/>
      <c r="I140" s="812"/>
      <c r="J140" s="812"/>
      <c r="K140" s="812"/>
      <c r="L140" s="812"/>
      <c r="M140" s="812"/>
      <c r="N140" s="812"/>
      <c r="O140" s="812"/>
      <c r="P140" s="812"/>
      <c r="Q140" s="812"/>
      <c r="R140" s="812"/>
    </row>
    <row r="141" spans="1:19" x14ac:dyDescent="0.2">
      <c r="A141" s="2" t="s">
        <v>908</v>
      </c>
    </row>
    <row r="142" spans="1:19" x14ac:dyDescent="0.2">
      <c r="A142" s="2" t="s">
        <v>113</v>
      </c>
    </row>
    <row r="143" spans="1:19" ht="16" x14ac:dyDescent="0.2">
      <c r="A143" s="70" t="s">
        <v>801</v>
      </c>
    </row>
    <row r="144" spans="1:19" ht="16" x14ac:dyDescent="0.2">
      <c r="A144" s="70" t="s">
        <v>566</v>
      </c>
    </row>
    <row r="145" spans="1:18" ht="16" x14ac:dyDescent="0.2">
      <c r="A145" s="70" t="s">
        <v>716</v>
      </c>
      <c r="O145" s="352"/>
      <c r="P145" s="352"/>
      <c r="Q145" s="26"/>
      <c r="R145" s="352"/>
    </row>
    <row r="146" spans="1:18" ht="16" x14ac:dyDescent="0.2">
      <c r="A146" s="70" t="s">
        <v>818</v>
      </c>
    </row>
  </sheetData>
  <sheetProtection algorithmName="SHA-512" hashValue="bogl0aPSKOQhgOk2hiCD+YVNwrjHpPvd2wzucSMK+6tI8JuqtKEY3oiCamHuokg8CpudfaE2VvVqwc86xUpCFA==" saltValue="NFm5oneisi3UauF3+P6+Cg==" spinCount="100000" sheet="1" objects="1" scenarios="1"/>
  <mergeCells count="170">
    <mergeCell ref="A84:A85"/>
    <mergeCell ref="B84:B85"/>
    <mergeCell ref="C84:C85"/>
    <mergeCell ref="E84:E85"/>
    <mergeCell ref="D14:D18"/>
    <mergeCell ref="E14:E18"/>
    <mergeCell ref="A74:A75"/>
    <mergeCell ref="B74:B75"/>
    <mergeCell ref="D74:D75"/>
    <mergeCell ref="E74:E75"/>
    <mergeCell ref="A66:A68"/>
    <mergeCell ref="B66:B68"/>
    <mergeCell ref="D66:D68"/>
    <mergeCell ref="E66:E68"/>
    <mergeCell ref="C66:C68"/>
    <mergeCell ref="C72:C73"/>
    <mergeCell ref="C74:C75"/>
    <mergeCell ref="A56:A58"/>
    <mergeCell ref="B56:B58"/>
    <mergeCell ref="D56:D58"/>
    <mergeCell ref="A72:A73"/>
    <mergeCell ref="B72:B73"/>
    <mergeCell ref="D72:D73"/>
    <mergeCell ref="E72:E73"/>
    <mergeCell ref="D110:D112"/>
    <mergeCell ref="E110:E112"/>
    <mergeCell ref="A19:A24"/>
    <mergeCell ref="B19:B24"/>
    <mergeCell ref="C19:C24"/>
    <mergeCell ref="D19:D24"/>
    <mergeCell ref="E19:E24"/>
    <mergeCell ref="A107:A109"/>
    <mergeCell ref="B107:B109"/>
    <mergeCell ref="D107:D109"/>
    <mergeCell ref="E107:E109"/>
    <mergeCell ref="C107:C109"/>
    <mergeCell ref="C110:C112"/>
    <mergeCell ref="A110:A112"/>
    <mergeCell ref="B110:B112"/>
    <mergeCell ref="B100:B101"/>
    <mergeCell ref="D100:D101"/>
    <mergeCell ref="E100:E101"/>
    <mergeCell ref="A86:A88"/>
    <mergeCell ref="B86:B88"/>
    <mergeCell ref="D86:D88"/>
    <mergeCell ref="E86:E88"/>
    <mergeCell ref="D91:D94"/>
    <mergeCell ref="E91:E94"/>
    <mergeCell ref="A132:A133"/>
    <mergeCell ref="B132:B133"/>
    <mergeCell ref="D132:D133"/>
    <mergeCell ref="E132:E133"/>
    <mergeCell ref="C121:C123"/>
    <mergeCell ref="C132:C133"/>
    <mergeCell ref="A113:A116"/>
    <mergeCell ref="B113:B116"/>
    <mergeCell ref="D113:D116"/>
    <mergeCell ref="E113:E116"/>
    <mergeCell ref="C113:C116"/>
    <mergeCell ref="A121:A123"/>
    <mergeCell ref="B121:B123"/>
    <mergeCell ref="D121:D123"/>
    <mergeCell ref="E121:E123"/>
    <mergeCell ref="B117:B119"/>
    <mergeCell ref="A117:A119"/>
    <mergeCell ref="C117:C119"/>
    <mergeCell ref="D117:D119"/>
    <mergeCell ref="E117:E119"/>
    <mergeCell ref="A124:A126"/>
    <mergeCell ref="D124:D126"/>
    <mergeCell ref="B124:B126"/>
    <mergeCell ref="C124:C126"/>
    <mergeCell ref="C86:C88"/>
    <mergeCell ref="C91:C94"/>
    <mergeCell ref="C97:C99"/>
    <mergeCell ref="C100:C101"/>
    <mergeCell ref="A97:A99"/>
    <mergeCell ref="B97:B99"/>
    <mergeCell ref="D97:D99"/>
    <mergeCell ref="E97:E99"/>
    <mergeCell ref="A100:A101"/>
    <mergeCell ref="A91:A94"/>
    <mergeCell ref="B91:B94"/>
    <mergeCell ref="A89:A90"/>
    <mergeCell ref="B89:B90"/>
    <mergeCell ref="C89:C90"/>
    <mergeCell ref="E89:E90"/>
    <mergeCell ref="D89:D90"/>
    <mergeCell ref="A82:A83"/>
    <mergeCell ref="B82:B83"/>
    <mergeCell ref="C82:C83"/>
    <mergeCell ref="E82:E83"/>
    <mergeCell ref="A2:R2"/>
    <mergeCell ref="A9:A11"/>
    <mergeCell ref="B9:B11"/>
    <mergeCell ref="D9:D11"/>
    <mergeCell ref="E9:E11"/>
    <mergeCell ref="C9:C11"/>
    <mergeCell ref="A6:A7"/>
    <mergeCell ref="B6:B7"/>
    <mergeCell ref="C6:C7"/>
    <mergeCell ref="D6:D7"/>
    <mergeCell ref="E6:E7"/>
    <mergeCell ref="O6:R6"/>
    <mergeCell ref="F6:J6"/>
    <mergeCell ref="K6:N6"/>
    <mergeCell ref="A62:A64"/>
    <mergeCell ref="B62:B64"/>
    <mergeCell ref="D62:D64"/>
    <mergeCell ref="E62:E64"/>
    <mergeCell ref="A52:A54"/>
    <mergeCell ref="B52:B54"/>
    <mergeCell ref="E52:E54"/>
    <mergeCell ref="A31:A34"/>
    <mergeCell ref="B31:B34"/>
    <mergeCell ref="C31:C34"/>
    <mergeCell ref="D31:D34"/>
    <mergeCell ref="E31:E34"/>
    <mergeCell ref="A35:A39"/>
    <mergeCell ref="B35:B39"/>
    <mergeCell ref="D35:D39"/>
    <mergeCell ref="E35:E39"/>
    <mergeCell ref="E56:E58"/>
    <mergeCell ref="C52:C54"/>
    <mergeCell ref="C56:C58"/>
    <mergeCell ref="C59:C61"/>
    <mergeCell ref="C62:C64"/>
    <mergeCell ref="A12:A13"/>
    <mergeCell ref="B12:B13"/>
    <mergeCell ref="C12:C13"/>
    <mergeCell ref="D12:D13"/>
    <mergeCell ref="E12:E13"/>
    <mergeCell ref="A14:A18"/>
    <mergeCell ref="B14:B18"/>
    <mergeCell ref="C14:C18"/>
    <mergeCell ref="C45:C48"/>
    <mergeCell ref="A40:A44"/>
    <mergeCell ref="B40:B44"/>
    <mergeCell ref="C40:C44"/>
    <mergeCell ref="C25:C30"/>
    <mergeCell ref="C35:C39"/>
    <mergeCell ref="E25:E30"/>
    <mergeCell ref="A25:A30"/>
    <mergeCell ref="B25:B30"/>
    <mergeCell ref="D25:D30"/>
    <mergeCell ref="D52:D54"/>
    <mergeCell ref="D84:D85"/>
    <mergeCell ref="D82:D83"/>
    <mergeCell ref="A140:R140"/>
    <mergeCell ref="D40:D44"/>
    <mergeCell ref="E40:E44"/>
    <mergeCell ref="A45:A48"/>
    <mergeCell ref="B45:B48"/>
    <mergeCell ref="D45:D48"/>
    <mergeCell ref="E45:E48"/>
    <mergeCell ref="A136:A137"/>
    <mergeCell ref="B136:B137"/>
    <mergeCell ref="C136:C137"/>
    <mergeCell ref="D136:D137"/>
    <mergeCell ref="E136:E137"/>
    <mergeCell ref="E124:E126"/>
    <mergeCell ref="A49:A51"/>
    <mergeCell ref="B49:B51"/>
    <mergeCell ref="D49:D51"/>
    <mergeCell ref="E49:E51"/>
    <mergeCell ref="C49:C51"/>
    <mergeCell ref="A59:A61"/>
    <mergeCell ref="B59:B61"/>
    <mergeCell ref="D59:D61"/>
    <mergeCell ref="E59:E61"/>
  </mergeCells>
  <pageMargins left="0.7" right="0.7" top="0.75" bottom="0.75" header="0.3" footer="0.3"/>
  <pageSetup scale="20" orientation="portrait" r:id="rId1"/>
  <extLst>
    <ext xmlns:x14="http://schemas.microsoft.com/office/spreadsheetml/2009/9/main" uri="{78C0D931-6437-407d-A8EE-F0AAD7539E65}">
      <x14:conditionalFormattings>
        <x14:conditionalFormatting xmlns:xm="http://schemas.microsoft.com/office/excel/2006/main">
          <x14:cfRule type="expression" priority="8" id="{3950E3E0-F16B-499C-876C-FA44958B4754}">
            <xm:f>(VLOOKUP(I9,References!$B$8:$C$201,2,FALSE)="Secondary")</xm:f>
            <x14:dxf>
              <font>
                <strike val="0"/>
              </font>
              <fill>
                <patternFill>
                  <bgColor rgb="FFFFC000"/>
                </patternFill>
              </fill>
            </x14:dxf>
          </x14:cfRule>
          <xm:sqref>J9:J29 J35:J38 J40 J45 J49:J50 R49:R50 J52:J53 R52:R54 J56:J60 N56:N60 R56:R70 J62:J67 N62:N70 J69:J70 R72 N72:N75 R74 N77:N80 R77:R80 J82:J87 R86:R87 J89:J93 R89:R94 R96:R100 N96:N101 J100 J103:J105 N103:N105 R103:R105 J107:J108 N107:N111 R107:R119 J110 J113 N113:N119 J117 J121:J129 R121:R129 J131:J134 N131:N134 R131:R134 J136:J137 N136:N137 R136:R137</xm:sqref>
        </x14:conditionalFormatting>
        <x14:conditionalFormatting xmlns:xm="http://schemas.microsoft.com/office/excel/2006/main">
          <x14:cfRule type="expression" priority="7" id="{324FFC56-7BB9-4FEB-9D77-BBA748C8B214}">
            <xm:f>(VLOOKUP(I31,References!$B$8:$C$201,2,FALSE)="Secondary")</xm:f>
            <x14:dxf>
              <font>
                <strike val="0"/>
              </font>
              <fill>
                <patternFill>
                  <bgColor rgb="FFFFC000"/>
                </patternFill>
              </fill>
            </x14:dxf>
          </x14:cfRule>
          <xm:sqref>J31:J33</xm:sqref>
        </x14:conditionalFormatting>
        <x14:conditionalFormatting xmlns:xm="http://schemas.microsoft.com/office/excel/2006/main">
          <x14:cfRule type="expression" priority="17" id="{7418B3BE-DF93-4F11-A17D-609247E24754}">
            <xm:f>(VLOOKUP(I72,References!$B$8:$C$201,2,FALSE)="Secondary")</xm:f>
            <x14:dxf>
              <font>
                <strike val="0"/>
              </font>
              <fill>
                <patternFill>
                  <bgColor rgb="FFFFC000"/>
                </patternFill>
              </fill>
            </x14:dxf>
          </x14:cfRule>
          <xm:sqref>J72</xm:sqref>
        </x14:conditionalFormatting>
        <x14:conditionalFormatting xmlns:xm="http://schemas.microsoft.com/office/excel/2006/main">
          <x14:cfRule type="expression" priority="21" id="{A0CDD443-878A-47FA-BF46-F9D8387663F1}">
            <xm:f>(VLOOKUP(I74,References!$B$8:$C$201,2,FALSE)="Secondary")</xm:f>
            <x14:dxf>
              <font>
                <strike val="0"/>
              </font>
              <fill>
                <patternFill>
                  <bgColor rgb="FFFFC000"/>
                </patternFill>
              </fill>
            </x14:dxf>
          </x14:cfRule>
          <xm:sqref>J74:J75</xm:sqref>
        </x14:conditionalFormatting>
        <x14:conditionalFormatting xmlns:xm="http://schemas.microsoft.com/office/excel/2006/main">
          <x14:cfRule type="expression" priority="18" id="{A019AAC2-8F4B-45DD-86FF-414922166172}">
            <xm:f>(VLOOKUP(I77,References!$B$8:$C$201,2,FALSE)="Secondary")</xm:f>
            <x14:dxf>
              <font>
                <strike val="0"/>
              </font>
              <fill>
                <patternFill>
                  <bgColor rgb="FFFFC000"/>
                </patternFill>
              </fill>
            </x14:dxf>
          </x14:cfRule>
          <xm:sqref>J77:J80</xm:sqref>
        </x14:conditionalFormatting>
        <x14:conditionalFormatting xmlns:xm="http://schemas.microsoft.com/office/excel/2006/main">
          <x14:cfRule type="expression" priority="19" id="{0DEEC6A6-0CF7-48AF-94AE-2358784DD935}">
            <xm:f>(VLOOKUP(I96,References!$B$8:$C$201,2,FALSE)="Secondary")</xm:f>
            <x14:dxf>
              <font>
                <strike val="0"/>
              </font>
              <fill>
                <patternFill>
                  <bgColor rgb="FFFFC000"/>
                </patternFill>
              </fill>
            </x14:dxf>
          </x14:cfRule>
          <xm:sqref>J96:J98</xm:sqref>
        </x14:conditionalFormatting>
        <x14:conditionalFormatting xmlns:xm="http://schemas.microsoft.com/office/excel/2006/main">
          <x14:cfRule type="expression" priority="155" id="{B1453725-3D1D-4DE5-9BCD-99533F71111E}">
            <xm:f>(VLOOKUP(M9,References!$B$8:$C$201,2,FALSE)="Secondary")</xm:f>
            <x14:dxf>
              <font>
                <strike val="0"/>
              </font>
              <fill>
                <patternFill>
                  <bgColor rgb="FFFFC000"/>
                </patternFill>
              </fill>
            </x14:dxf>
          </x14:cfRule>
          <xm:sqref>N9:N10</xm:sqref>
        </x14:conditionalFormatting>
        <x14:conditionalFormatting xmlns:xm="http://schemas.microsoft.com/office/excel/2006/main">
          <x14:cfRule type="expression" priority="6" id="{8EE6C08A-065F-4178-92C1-A0A65F6C7A0B}">
            <xm:f>(VLOOKUP(M12,References!$B$8:$C$201,2,FALSE)="Secondary")</xm:f>
            <x14:dxf>
              <font>
                <strike val="0"/>
              </font>
              <fill>
                <patternFill>
                  <bgColor rgb="FFFFC000"/>
                </patternFill>
              </fill>
            </x14:dxf>
          </x14:cfRule>
          <xm:sqref>N12:N54</xm:sqref>
        </x14:conditionalFormatting>
        <x14:conditionalFormatting xmlns:xm="http://schemas.microsoft.com/office/excel/2006/main">
          <x14:cfRule type="expression" priority="4" id="{14D9366C-B383-462C-8D9C-3ED08B15CDD5}">
            <xm:f>(VLOOKUP(M82,References!$B$8:$C$201,2,FALSE)="Secondary")</xm:f>
            <x14:dxf>
              <font>
                <strike val="0"/>
              </font>
              <fill>
                <patternFill>
                  <bgColor rgb="FFFFC000"/>
                </patternFill>
              </fill>
            </x14:dxf>
          </x14:cfRule>
          <xm:sqref>N82:N94</xm:sqref>
        </x14:conditionalFormatting>
        <x14:conditionalFormatting xmlns:xm="http://schemas.microsoft.com/office/excel/2006/main">
          <x14:cfRule type="expression" priority="9" id="{DD701189-CA91-4CAC-B12A-954B84F082E7}">
            <xm:f>(VLOOKUP(M121,References!$B$8:$C$201,2,FALSE)="Secondary")</xm:f>
            <x14:dxf>
              <font>
                <strike val="0"/>
              </font>
              <fill>
                <patternFill>
                  <bgColor rgb="FFFFC000"/>
                </patternFill>
              </fill>
            </x14:dxf>
          </x14:cfRule>
          <xm:sqref>N121:N129</xm:sqref>
        </x14:conditionalFormatting>
        <x14:conditionalFormatting xmlns:xm="http://schemas.microsoft.com/office/excel/2006/main">
          <x14:cfRule type="expression" priority="15" id="{DD43A142-CCDB-4F83-9915-BCFCC5C3BA93}">
            <xm:f>(VLOOKUP(Q9,References!$B$8:$C$201,2,FALSE)="Secondary")</xm:f>
            <x14:dxf>
              <font>
                <strike val="0"/>
              </font>
              <fill>
                <patternFill>
                  <bgColor rgb="FFFFC000"/>
                </patternFill>
              </fill>
            </x14:dxf>
          </x14:cfRule>
          <xm:sqref>R9:R47</xm:sqref>
        </x14:conditionalFormatting>
        <x14:conditionalFormatting xmlns:xm="http://schemas.microsoft.com/office/excel/2006/main">
          <x14:cfRule type="expression" priority="2" id="{AE325EB6-67A1-40DF-8F5F-E24DB6F78FAE}">
            <xm:f>(VLOOKUP(Q82,References!$B$8:$C$201,2,FALSE)="Secondary")</xm:f>
            <x14:dxf>
              <font>
                <strike val="0"/>
              </font>
              <fill>
                <patternFill>
                  <bgColor rgb="FFFFC000"/>
                </patternFill>
              </fill>
            </x14:dxf>
          </x14:cfRule>
          <xm:sqref>R82</xm:sqref>
        </x14:conditionalFormatting>
        <x14:conditionalFormatting xmlns:xm="http://schemas.microsoft.com/office/excel/2006/main">
          <x14:cfRule type="expression" priority="1" id="{8A83635D-B3A4-46FC-934D-60B1D5D9B3B4}">
            <xm:f>(VLOOKUP(Q84,References!$B$8:$C$201,2,FALSE)="Secondary")</xm:f>
            <x14:dxf>
              <font>
                <strike val="0"/>
              </font>
              <fill>
                <patternFill>
                  <bgColor rgb="FFFFC000"/>
                </patternFill>
              </fill>
            </x14:dxf>
          </x14:cfRule>
          <xm:sqref>R84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8E05-614F-4FCF-A7C5-28BA81D7267A}">
  <sheetPr>
    <tabColor rgb="FF92D050"/>
    <pageSetUpPr fitToPage="1"/>
  </sheetPr>
  <dimension ref="A1:S328"/>
  <sheetViews>
    <sheetView zoomScale="110" zoomScaleNormal="110" workbookViewId="0">
      <pane ySplit="7" topLeftCell="A8" activePane="bottomLeft" state="frozen"/>
      <selection pane="bottomLeft" activeCell="A2" sqref="A2:R2"/>
    </sheetView>
  </sheetViews>
  <sheetFormatPr baseColWidth="10" defaultColWidth="13.33203125" defaultRowHeight="16" x14ac:dyDescent="0.2"/>
  <cols>
    <col min="1" max="1" width="48" customWidth="1"/>
    <col min="2" max="2" width="14.6640625" style="66" customWidth="1"/>
    <col min="3" max="3" width="15.6640625" style="66" customWidth="1"/>
    <col min="4" max="4" width="13.33203125" style="66"/>
    <col min="5" max="7" width="13.33203125" style="66" hidden="1" customWidth="1"/>
    <col min="8" max="8" width="13.33203125" style="78"/>
    <col min="9" max="9" width="13.33203125" style="66"/>
    <col min="10" max="10" width="5.83203125" style="66" bestFit="1" customWidth="1"/>
    <col min="11" max="14" width="11.6640625" style="66" customWidth="1"/>
    <col min="15" max="15" width="6.6640625" style="66" bestFit="1" customWidth="1"/>
    <col min="16" max="16" width="30.1640625" hidden="1" customWidth="1"/>
  </cols>
  <sheetData>
    <row r="1" spans="1:19" ht="21" x14ac:dyDescent="0.25">
      <c r="A1" s="804" t="str">
        <f>ReadMe!B12</f>
        <v>July 2023</v>
      </c>
      <c r="B1" s="4"/>
      <c r="C1" s="5"/>
      <c r="D1" s="5"/>
      <c r="E1" s="5"/>
      <c r="F1" s="5"/>
      <c r="G1" s="4"/>
      <c r="H1" s="170"/>
      <c r="I1" s="4"/>
      <c r="J1" s="4"/>
      <c r="K1" s="4"/>
      <c r="L1" s="4"/>
      <c r="M1" s="4"/>
      <c r="N1" s="7"/>
      <c r="O1"/>
      <c r="S1" s="4"/>
    </row>
    <row r="2" spans="1:19" ht="31.5" customHeight="1" x14ac:dyDescent="0.25">
      <c r="A2" s="844" t="s">
        <v>1043</v>
      </c>
      <c r="B2" s="845"/>
      <c r="C2" s="845"/>
      <c r="D2" s="845"/>
      <c r="E2" s="845"/>
      <c r="F2" s="845"/>
      <c r="G2" s="845"/>
      <c r="H2" s="845"/>
      <c r="I2" s="845"/>
      <c r="J2" s="845"/>
      <c r="K2" s="845"/>
      <c r="L2" s="845"/>
      <c r="M2" s="845"/>
      <c r="N2" s="845"/>
      <c r="O2" s="845"/>
      <c r="P2" s="845"/>
      <c r="Q2" s="845"/>
      <c r="R2" s="845"/>
      <c r="S2" s="65"/>
    </row>
    <row r="3" spans="1:19" x14ac:dyDescent="0.2">
      <c r="A3" s="13"/>
      <c r="B3" s="2"/>
      <c r="C3" s="2"/>
      <c r="D3" s="2"/>
      <c r="E3" s="2"/>
      <c r="F3" s="2"/>
      <c r="G3" s="3"/>
      <c r="H3" s="64"/>
      <c r="I3" s="3"/>
      <c r="J3" s="3"/>
      <c r="K3" s="3"/>
      <c r="L3" s="3"/>
      <c r="M3" s="3"/>
      <c r="N3" s="9"/>
      <c r="O3"/>
      <c r="S3" s="66"/>
    </row>
    <row r="4" spans="1:19" x14ac:dyDescent="0.2">
      <c r="A4" s="13"/>
      <c r="B4" s="2"/>
      <c r="C4" s="2"/>
      <c r="D4" s="2"/>
      <c r="E4" s="2"/>
      <c r="F4" s="2"/>
      <c r="G4" s="3"/>
      <c r="H4" s="64"/>
      <c r="I4" s="3"/>
      <c r="J4" s="3"/>
      <c r="K4" s="3"/>
      <c r="L4" s="3"/>
      <c r="M4" s="3"/>
      <c r="N4" s="9"/>
      <c r="O4"/>
      <c r="S4" s="66"/>
    </row>
    <row r="5" spans="1:19" ht="20" thickBot="1" x14ac:dyDescent="0.3">
      <c r="A5" s="167" t="s">
        <v>775</v>
      </c>
    </row>
    <row r="6" spans="1:19" s="82" customFormat="1" ht="19" x14ac:dyDescent="0.25">
      <c r="A6" s="901" t="s">
        <v>32</v>
      </c>
      <c r="B6" s="903" t="s">
        <v>34</v>
      </c>
      <c r="C6" s="903" t="s">
        <v>700</v>
      </c>
      <c r="D6" s="903" t="s">
        <v>2</v>
      </c>
      <c r="E6" s="851" t="s">
        <v>725</v>
      </c>
      <c r="F6" s="851" t="s">
        <v>726</v>
      </c>
      <c r="G6" s="851" t="s">
        <v>727</v>
      </c>
      <c r="H6" s="906" t="s">
        <v>1010</v>
      </c>
      <c r="I6" s="903" t="s">
        <v>650</v>
      </c>
      <c r="J6" s="903" t="s">
        <v>566</v>
      </c>
      <c r="K6" s="908" t="s">
        <v>651</v>
      </c>
      <c r="L6" s="908"/>
      <c r="M6" s="908"/>
      <c r="N6" s="908"/>
      <c r="O6" s="903" t="s">
        <v>702</v>
      </c>
      <c r="P6" s="903" t="s">
        <v>812</v>
      </c>
      <c r="Q6" s="909" t="s">
        <v>983</v>
      </c>
    </row>
    <row r="7" spans="1:19" s="82" customFormat="1" ht="41" thickBot="1" x14ac:dyDescent="0.3">
      <c r="A7" s="902"/>
      <c r="B7" s="904"/>
      <c r="C7" s="904"/>
      <c r="D7" s="904"/>
      <c r="E7" s="905"/>
      <c r="F7" s="905"/>
      <c r="G7" s="905"/>
      <c r="H7" s="907"/>
      <c r="I7" s="904"/>
      <c r="J7" s="904"/>
      <c r="K7" s="464" t="s">
        <v>728</v>
      </c>
      <c r="L7" s="464" t="s">
        <v>977</v>
      </c>
      <c r="M7" s="464" t="s">
        <v>730</v>
      </c>
      <c r="N7" s="464" t="s">
        <v>978</v>
      </c>
      <c r="O7" s="904"/>
      <c r="P7" s="904"/>
      <c r="Q7" s="910"/>
    </row>
    <row r="8" spans="1:19" ht="17" thickBot="1" x14ac:dyDescent="0.25">
      <c r="A8" s="72" t="s">
        <v>140</v>
      </c>
      <c r="B8" s="73" t="s">
        <v>139</v>
      </c>
      <c r="C8" s="73"/>
      <c r="D8" s="73"/>
      <c r="E8" s="73"/>
      <c r="F8" s="73"/>
      <c r="G8" s="73"/>
      <c r="H8" s="73"/>
      <c r="I8" s="73"/>
      <c r="J8" s="73"/>
      <c r="K8" s="73"/>
      <c r="L8" s="73"/>
      <c r="M8" s="73"/>
      <c r="N8" s="73"/>
      <c r="O8" s="73"/>
      <c r="P8" s="74"/>
      <c r="Q8" s="75"/>
    </row>
    <row r="9" spans="1:19" ht="15.75" customHeight="1" x14ac:dyDescent="0.2">
      <c r="A9" s="899" t="s">
        <v>33</v>
      </c>
      <c r="B9" s="900" t="s">
        <v>35</v>
      </c>
      <c r="C9" s="824">
        <v>214</v>
      </c>
      <c r="D9" s="822" t="s">
        <v>3</v>
      </c>
      <c r="E9" s="238" t="s">
        <v>35</v>
      </c>
      <c r="F9" s="205" t="s">
        <v>3</v>
      </c>
      <c r="G9" s="593">
        <v>214</v>
      </c>
      <c r="H9" s="205">
        <v>2.65</v>
      </c>
      <c r="I9" s="206" t="s">
        <v>732</v>
      </c>
      <c r="J9" s="206" t="s">
        <v>707</v>
      </c>
      <c r="K9" s="153">
        <f t="shared" ref="K9" si="0">IF(I9="mg/L",H9,IF(I9="log-mg/L",10^H9,IF(I9="g/L",H9*1000,IF(I9="ug/L",H9/1000,IF(I9="ng/mL",H9/1000,IF(I9="mol/L",H9*G9*1000,IF(I9="log-mol/L",(10^(H9))*G9*1000)))))))</f>
        <v>446.68359215096331</v>
      </c>
      <c r="L9" s="495">
        <f>IF(I9="log-mg/L",H9,LOG(K9))</f>
        <v>2.65</v>
      </c>
      <c r="M9" s="153">
        <f>IF(I9="mol/L",H9,(K9/1000)/G9)</f>
        <v>2.0873065053783331E-3</v>
      </c>
      <c r="N9" s="495">
        <f>IF(I9="log-mol/L",H9,LOG(M9))</f>
        <v>-2.6804137733491906</v>
      </c>
      <c r="O9" s="206">
        <v>25</v>
      </c>
      <c r="P9" s="207" t="s">
        <v>482</v>
      </c>
      <c r="Q9" s="134">
        <f>VLOOKUP(P9,References!$B$7:$F$201,5,FALSE)</f>
        <v>12</v>
      </c>
    </row>
    <row r="10" spans="1:19" ht="15.75" customHeight="1" x14ac:dyDescent="0.2">
      <c r="A10" s="885"/>
      <c r="B10" s="886"/>
      <c r="C10" s="892"/>
      <c r="D10" s="826"/>
      <c r="E10" s="220" t="s">
        <v>35</v>
      </c>
      <c r="F10" s="62" t="s">
        <v>3</v>
      </c>
      <c r="G10" s="265">
        <v>214</v>
      </c>
      <c r="H10" s="62">
        <v>0.42</v>
      </c>
      <c r="I10" s="81" t="s">
        <v>733</v>
      </c>
      <c r="J10" s="81" t="s">
        <v>657</v>
      </c>
      <c r="K10" s="154">
        <f>IF(I10="mg/L",H10,IF(I10="log-mg/L",10^H10,IF(I10="g/L",H10*1000,IF(I10="ug/L",H10/1000,IF(I10="ng/mL",H10/1000,IF(I10="mol/L",H10*G11*1000,IF(I10="log-mol/L",(10^(H10))*G11*1000)))))))</f>
        <v>562877.35026561178</v>
      </c>
      <c r="L10" s="668">
        <f>IF(I10="log-mg/L",H10,LOG(K10))</f>
        <v>5.7504137733491909</v>
      </c>
      <c r="M10" s="154">
        <f>IF(I10="mol/L",H10,(K10/1000)/G11)</f>
        <v>2.6302679918953822</v>
      </c>
      <c r="N10" s="668">
        <f>IF(I10="log-mol/L",H10,LOG(M10))</f>
        <v>0.42</v>
      </c>
      <c r="O10" s="81" t="s">
        <v>708</v>
      </c>
      <c r="P10" s="84" t="s">
        <v>492</v>
      </c>
      <c r="Q10" s="135">
        <f>VLOOKUP(P10,References!$B$7:$F$201,5,FALSE)</f>
        <v>84</v>
      </c>
    </row>
    <row r="11" spans="1:19" x14ac:dyDescent="0.2">
      <c r="A11" s="885"/>
      <c r="B11" s="886"/>
      <c r="C11" s="892"/>
      <c r="D11" s="826"/>
      <c r="E11" s="220" t="s">
        <v>35</v>
      </c>
      <c r="F11" s="62" t="s">
        <v>3</v>
      </c>
      <c r="G11" s="265">
        <v>214</v>
      </c>
      <c r="H11" s="62">
        <v>-0.64</v>
      </c>
      <c r="I11" s="81" t="s">
        <v>733</v>
      </c>
      <c r="J11" s="439" t="s">
        <v>710</v>
      </c>
      <c r="K11" s="154">
        <f>IF(I11="mg/L",H11,IF(I11="log-mg/L",10^H11,IF(I11="g/L",H11*1000,IF(I11="ug/L",H11/1000,IF(I11="ng/mL",H11/1000,IF(I11="mol/L",H11*G10*1000,IF(I11="log-mol/L",(10^(H11))*G10*1000)))))))</f>
        <v>49024.567769230336</v>
      </c>
      <c r="L11" s="668">
        <f t="shared" ref="L11" si="1">IF(I11="log-mg/L",H11,LOG(K11))</f>
        <v>4.6904137733491904</v>
      </c>
      <c r="M11" s="154">
        <f>IF(I11="mol/L",H11,(K11/1000)/G10)</f>
        <v>0.22908676527677727</v>
      </c>
      <c r="N11" s="668">
        <f t="shared" ref="N11" si="2">IF(I11="log-mol/L",H11,LOG(M11))</f>
        <v>-0.64</v>
      </c>
      <c r="O11" s="81">
        <v>25</v>
      </c>
      <c r="P11" s="711" t="s">
        <v>580</v>
      </c>
      <c r="Q11" s="135">
        <f>VLOOKUP(P11,References!$B$7:$F$201,5,FALSE)</f>
        <v>44</v>
      </c>
    </row>
    <row r="12" spans="1:19" x14ac:dyDescent="0.2">
      <c r="A12" s="885"/>
      <c r="B12" s="886"/>
      <c r="C12" s="892"/>
      <c r="D12" s="826"/>
      <c r="E12" s="220" t="s">
        <v>35</v>
      </c>
      <c r="F12" s="62" t="s">
        <v>3</v>
      </c>
      <c r="G12" s="265">
        <v>214</v>
      </c>
      <c r="H12" s="674">
        <v>3.5799999999999998E-3</v>
      </c>
      <c r="I12" s="81" t="s">
        <v>730</v>
      </c>
      <c r="J12" s="81" t="s">
        <v>658</v>
      </c>
      <c r="K12" s="154">
        <f>IF(I12="mg/L",H12,IF(I12="log-mg/L",10^H12,IF(I12="g/L",H12*1000,IF(I12="ug/L",H12/1000,IF(I12="ng/mL",H12/1000,IF(I12="mol/L",H12*G12*1000,IF(I12="log-mol/L",(10^(H12))*G12*1000)))))))</f>
        <v>766.11999999999989</v>
      </c>
      <c r="L12" s="668">
        <f t="shared" ref="L12:L86" si="3">IF(I12="log-mg/L",H12,LOG(K12))</f>
        <v>2.8842967999930651</v>
      </c>
      <c r="M12" s="154">
        <f>IF(I12="mol/L",H12,(K12/1000)/G12)</f>
        <v>3.5799999999999998E-3</v>
      </c>
      <c r="N12" s="668">
        <f t="shared" ref="N12:N86" si="4">IF(I12="log-mol/L",H12,LOG(M12))</f>
        <v>-2.4461169733561254</v>
      </c>
      <c r="O12" s="81" t="s">
        <v>708</v>
      </c>
      <c r="P12" s="84" t="s">
        <v>662</v>
      </c>
      <c r="Q12" s="135">
        <f>VLOOKUP(P12,References!$B$7:$F$201,5,FALSE)</f>
        <v>26</v>
      </c>
    </row>
    <row r="13" spans="1:19" x14ac:dyDescent="0.2">
      <c r="A13" s="885"/>
      <c r="B13" s="886"/>
      <c r="C13" s="892"/>
      <c r="D13" s="826"/>
      <c r="E13" s="220" t="s">
        <v>35</v>
      </c>
      <c r="F13" s="62" t="s">
        <v>3</v>
      </c>
      <c r="G13" s="265">
        <v>214</v>
      </c>
      <c r="H13" s="674">
        <v>1.5299999999999999E-3</v>
      </c>
      <c r="I13" s="81" t="s">
        <v>730</v>
      </c>
      <c r="J13" s="81" t="s">
        <v>711</v>
      </c>
      <c r="K13" s="154">
        <f>IF(I13="mg/L",H13,IF(I13="log-mg/L",10^H13,IF(I13="g/L",H13*1000,IF(I13="ug/L",H13/1000,IF(I13="ng/mL",H13/1000,IF(I13="mol/L",H13*G13*1000,IF(I13="log-mol/L",(10^(H13))*G13*1000)))))))</f>
        <v>327.42</v>
      </c>
      <c r="L13" s="668">
        <f t="shared" si="3"/>
        <v>2.5151052041667898</v>
      </c>
      <c r="M13" s="154">
        <f>IF(I13="mol/L",H13,(K13/1000)/G13)</f>
        <v>1.5299999999999999E-3</v>
      </c>
      <c r="N13" s="668">
        <f t="shared" si="4"/>
        <v>-2.8153085691824011</v>
      </c>
      <c r="O13" s="81" t="s">
        <v>708</v>
      </c>
      <c r="P13" s="84" t="s">
        <v>662</v>
      </c>
      <c r="Q13" s="135">
        <f>VLOOKUP(P13,References!$B$7:$F$201,5,FALSE)</f>
        <v>26</v>
      </c>
    </row>
    <row r="14" spans="1:19" x14ac:dyDescent="0.2">
      <c r="A14" s="885"/>
      <c r="B14" s="886"/>
      <c r="C14" s="892"/>
      <c r="D14" s="826"/>
      <c r="E14" s="220" t="s">
        <v>35</v>
      </c>
      <c r="F14" s="62" t="s">
        <v>3</v>
      </c>
      <c r="G14" s="265">
        <v>214</v>
      </c>
      <c r="H14" s="62">
        <v>4.8000000000000001E-2</v>
      </c>
      <c r="I14" s="81" t="s">
        <v>730</v>
      </c>
      <c r="J14" s="81" t="s">
        <v>659</v>
      </c>
      <c r="K14" s="154">
        <f>IF(I14="mg/L",H14,IF(I14="log-mg/L",10^H14,IF(I14="g/L",H14*1000,IF(I14="ug/L",H14/1000,IF(I14="ng/mL",H14/1000,IF(I14="mol/L",H14*G14*1000,IF(I14="log-mol/L",(10^(H14))*G14*1000)))))))</f>
        <v>10272</v>
      </c>
      <c r="L14" s="668">
        <f t="shared" si="3"/>
        <v>4.0116550107247777</v>
      </c>
      <c r="M14" s="154">
        <f>IF(I14="mol/L",H14,(K14/1000)/G14)</f>
        <v>4.8000000000000001E-2</v>
      </c>
      <c r="N14" s="668">
        <f t="shared" si="4"/>
        <v>-1.3187587626244128</v>
      </c>
      <c r="O14" s="81" t="s">
        <v>708</v>
      </c>
      <c r="P14" s="84" t="s">
        <v>662</v>
      </c>
      <c r="Q14" s="135">
        <f>VLOOKUP(P14,References!$B$7:$F$201,5,FALSE)</f>
        <v>26</v>
      </c>
    </row>
    <row r="15" spans="1:19" x14ac:dyDescent="0.2">
      <c r="A15" s="889"/>
      <c r="B15" s="868"/>
      <c r="C15" s="893"/>
      <c r="D15" s="811"/>
      <c r="E15" s="391" t="s">
        <v>35</v>
      </c>
      <c r="F15" s="63" t="s">
        <v>3</v>
      </c>
      <c r="G15" s="271">
        <v>214</v>
      </c>
      <c r="H15" s="597">
        <v>2.0899999999999998E-3</v>
      </c>
      <c r="I15" s="223" t="s">
        <v>730</v>
      </c>
      <c r="J15" s="223" t="s">
        <v>661</v>
      </c>
      <c r="K15" s="179">
        <f>IF(I15="mg/L",H15,IF(I15="log-mg/L",10^H15,IF(I15="g/L",H15*1000,IF(I15="ug/L",H15/1000,IF(I15="ng/mL",H15/1000,IF(I15="mol/L",H15*G15*1000,IF(I15="log-mol/L",(10^(H15))*G15*1000)))))))</f>
        <v>447.26</v>
      </c>
      <c r="L15" s="273">
        <f t="shared" si="3"/>
        <v>2.6505600594602448</v>
      </c>
      <c r="M15" s="179">
        <f>IF(I15="mol/L",H15,(K15/1000)/G15)</f>
        <v>2.0899999999999998E-3</v>
      </c>
      <c r="N15" s="273">
        <f t="shared" si="4"/>
        <v>-2.6798537138889462</v>
      </c>
      <c r="O15" s="223" t="s">
        <v>708</v>
      </c>
      <c r="P15" s="224" t="s">
        <v>662</v>
      </c>
      <c r="Q15" s="190">
        <f>VLOOKUP(P15,References!$B$7:$F$201,5,FALSE)</f>
        <v>26</v>
      </c>
    </row>
    <row r="16" spans="1:19" ht="15.75" customHeight="1" x14ac:dyDescent="0.2">
      <c r="A16" s="885" t="s">
        <v>36</v>
      </c>
      <c r="B16" s="886" t="s">
        <v>37</v>
      </c>
      <c r="C16" s="892">
        <v>264.10000000000002</v>
      </c>
      <c r="D16" s="826" t="s">
        <v>4</v>
      </c>
      <c r="E16" s="220" t="s">
        <v>37</v>
      </c>
      <c r="F16" s="62" t="s">
        <v>4</v>
      </c>
      <c r="G16" s="265">
        <v>264.10000000000002</v>
      </c>
      <c r="H16" s="62">
        <v>2.08</v>
      </c>
      <c r="I16" s="81" t="s">
        <v>732</v>
      </c>
      <c r="J16" s="81" t="s">
        <v>707</v>
      </c>
      <c r="K16" s="154">
        <f>IF(I16="mg/L",H16,IF(I16="log-mg/L",10^H16,IF(I16="g/L",H16*1000,IF(I16="ug/L",H16/1000,IF(I16="ng/mL",H16/1000,IF(I16="mol/L",H16*G16*1000,IF(I16="log-mol/L",(10^(H16))*G16*1000)))))))</f>
        <v>120.22644346174135</v>
      </c>
      <c r="L16" s="668">
        <f t="shared" si="3"/>
        <v>2.08</v>
      </c>
      <c r="M16" s="154">
        <f>IF(I16="mol/L",H16,(K16/1000)/G16)</f>
        <v>4.552307590372637E-4</v>
      </c>
      <c r="N16" s="668">
        <f t="shared" si="4"/>
        <v>-3.3417684012069238</v>
      </c>
      <c r="O16" s="81">
        <v>25</v>
      </c>
      <c r="P16" s="84" t="s">
        <v>482</v>
      </c>
      <c r="Q16" s="135">
        <f>VLOOKUP(P16,References!$B$7:$F$201,5,FALSE)</f>
        <v>12</v>
      </c>
    </row>
    <row r="17" spans="1:17" ht="15.75" customHeight="1" x14ac:dyDescent="0.2">
      <c r="A17" s="885"/>
      <c r="B17" s="886"/>
      <c r="C17" s="892"/>
      <c r="D17" s="826"/>
      <c r="E17" s="220" t="s">
        <v>37</v>
      </c>
      <c r="F17" s="62" t="s">
        <v>4</v>
      </c>
      <c r="G17" s="265">
        <v>264.10000000000002</v>
      </c>
      <c r="H17" s="62">
        <v>-0.37</v>
      </c>
      <c r="I17" s="81" t="s">
        <v>733</v>
      </c>
      <c r="J17" s="81" t="s">
        <v>657</v>
      </c>
      <c r="K17" s="154">
        <f>IF(I17="mg/L",H17,IF(I17="log-mg/L",10^H17,IF(I17="g/L",H17*1000,IF(I17="ug/L",H17/1000,IF(I17="ng/mL",H17/1000,IF(I17="mol/L",H17*G18*1000,IF(I17="log-mol/L",(10^(H17))*G18*1000)))))))</f>
        <v>112659.65091550064</v>
      </c>
      <c r="L17" s="668">
        <f>IF(I17="log-mg/L",H17,LOG(K17))</f>
        <v>5.0517684012069237</v>
      </c>
      <c r="M17" s="154">
        <f>IF(I17="mol/L",H17,(K17/1000)/G18)</f>
        <v>0.42657951880159267</v>
      </c>
      <c r="N17" s="668">
        <f>IF(I17="log-mol/L",H17,LOG(M17))</f>
        <v>-0.37</v>
      </c>
      <c r="O17" s="81" t="s">
        <v>708</v>
      </c>
      <c r="P17" s="84" t="s">
        <v>492</v>
      </c>
      <c r="Q17" s="135">
        <f>VLOOKUP(P17,References!$B$7:$F$201,5,FALSE)</f>
        <v>84</v>
      </c>
    </row>
    <row r="18" spans="1:17" x14ac:dyDescent="0.2">
      <c r="A18" s="885"/>
      <c r="B18" s="886"/>
      <c r="C18" s="892"/>
      <c r="D18" s="826"/>
      <c r="E18" s="220" t="s">
        <v>37</v>
      </c>
      <c r="F18" s="62" t="s">
        <v>4</v>
      </c>
      <c r="G18" s="265">
        <v>264.10000000000002</v>
      </c>
      <c r="H18" s="62">
        <v>-1.43</v>
      </c>
      <c r="I18" s="81" t="s">
        <v>733</v>
      </c>
      <c r="J18" s="439" t="s">
        <v>710</v>
      </c>
      <c r="K18" s="154">
        <f>IF(I18="mg/L",H18,IF(I18="log-mg/L",10^H18,IF(I18="g/L",H18*1000,IF(I18="ug/L",H18/1000,IF(I18="ng/mL",H18/1000,IF(I18="mol/L",H18*G17*1000,IF(I18="log-mol/L",(10^(H18))*G17*1000)))))))</f>
        <v>9812.2454004563278</v>
      </c>
      <c r="L18" s="668">
        <f t="shared" ref="L18" si="5">IF(I18="log-mg/L",H18,LOG(K18))</f>
        <v>3.9917684012069241</v>
      </c>
      <c r="M18" s="154">
        <f>IF(I18="mol/L",H18,(K18/1000)/G17)</f>
        <v>3.7153522909717254E-2</v>
      </c>
      <c r="N18" s="668">
        <f t="shared" ref="N18" si="6">IF(I18="log-mol/L",H18,LOG(M18))</f>
        <v>-1.43</v>
      </c>
      <c r="O18" s="81">
        <v>25</v>
      </c>
      <c r="P18" s="711" t="s">
        <v>580</v>
      </c>
      <c r="Q18" s="135">
        <f>VLOOKUP(P18,References!$B$7:$F$201,5,FALSE)</f>
        <v>44</v>
      </c>
    </row>
    <row r="19" spans="1:17" x14ac:dyDescent="0.2">
      <c r="A19" s="885"/>
      <c r="B19" s="886"/>
      <c r="C19" s="892"/>
      <c r="D19" s="826"/>
      <c r="E19" s="220" t="s">
        <v>37</v>
      </c>
      <c r="F19" s="62" t="s">
        <v>4</v>
      </c>
      <c r="G19" s="265">
        <v>264.10000000000002</v>
      </c>
      <c r="H19" s="674">
        <v>2.31E-4</v>
      </c>
      <c r="I19" s="81" t="s">
        <v>730</v>
      </c>
      <c r="J19" s="81" t="s">
        <v>658</v>
      </c>
      <c r="K19" s="154">
        <f>IF(I19="mg/L",H19,IF(I19="log-mg/L",10^H19,IF(I19="g/L",H19*1000,IF(I19="ug/L",H19/1000,IF(I19="ng/mL",H19/1000,IF(I19="mol/L",H19*G19*1000,IF(I19="log-mol/L",(10^(H19))*G19*1000)))))))</f>
        <v>61.007100000000008</v>
      </c>
      <c r="L19" s="668">
        <f t="shared" si="3"/>
        <v>1.7853803810990685</v>
      </c>
      <c r="M19" s="154">
        <f>IF(I19="mol/L",H19,(K19/1000)/G19)</f>
        <v>2.31E-4</v>
      </c>
      <c r="N19" s="668">
        <f t="shared" si="4"/>
        <v>-3.6363880201078556</v>
      </c>
      <c r="O19" s="81" t="s">
        <v>708</v>
      </c>
      <c r="P19" s="84" t="s">
        <v>662</v>
      </c>
      <c r="Q19" s="135">
        <f>VLOOKUP(P19,References!$B$7:$F$201,5,FALSE)</f>
        <v>26</v>
      </c>
    </row>
    <row r="20" spans="1:17" x14ac:dyDescent="0.2">
      <c r="A20" s="885"/>
      <c r="B20" s="886"/>
      <c r="C20" s="892"/>
      <c r="D20" s="826"/>
      <c r="E20" s="220" t="s">
        <v>37</v>
      </c>
      <c r="F20" s="62" t="s">
        <v>4</v>
      </c>
      <c r="G20" s="265">
        <v>264.10000000000002</v>
      </c>
      <c r="H20" s="674">
        <v>2.7900000000000001E-4</v>
      </c>
      <c r="I20" s="81" t="s">
        <v>730</v>
      </c>
      <c r="J20" s="81" t="s">
        <v>711</v>
      </c>
      <c r="K20" s="154">
        <f>IF(I20="mg/L",H20,IF(I20="log-mg/L",10^H20,IF(I20="g/L",H20*1000,IF(I20="ug/L",H20/1000,IF(I20="ng/mL",H20/1000,IF(I20="mol/L",H20*G20*1000,IF(I20="log-mol/L",(10^(H20))*G20*1000)))))))</f>
        <v>73.683900000000008</v>
      </c>
      <c r="L20" s="668">
        <f t="shared" si="3"/>
        <v>1.8673726044805217</v>
      </c>
      <c r="M20" s="154">
        <f>IF(I20="mol/L",H20,(K20/1000)/G20)</f>
        <v>2.7900000000000001E-4</v>
      </c>
      <c r="N20" s="668">
        <f t="shared" si="4"/>
        <v>-3.5543957967264026</v>
      </c>
      <c r="O20" s="81" t="s">
        <v>708</v>
      </c>
      <c r="P20" s="84" t="s">
        <v>662</v>
      </c>
      <c r="Q20" s="135">
        <f>VLOOKUP(P20,References!$B$7:$F$201,5,FALSE)</f>
        <v>26</v>
      </c>
    </row>
    <row r="21" spans="1:17" x14ac:dyDescent="0.2">
      <c r="A21" s="885"/>
      <c r="B21" s="886"/>
      <c r="C21" s="892"/>
      <c r="D21" s="826"/>
      <c r="E21" s="220" t="s">
        <v>37</v>
      </c>
      <c r="F21" s="62" t="s">
        <v>4</v>
      </c>
      <c r="G21" s="265">
        <v>264.10000000000002</v>
      </c>
      <c r="H21" s="664">
        <v>1.4999999999999999E-2</v>
      </c>
      <c r="I21" s="81" t="s">
        <v>730</v>
      </c>
      <c r="J21" s="81" t="s">
        <v>659</v>
      </c>
      <c r="K21" s="154">
        <f>IF(I21="mg/L",H21,IF(I21="log-mg/L",10^H21,IF(I21="g/L",H21*1000,IF(I21="ug/L",H21/1000,IF(I21="ng/mL",H21/1000,IF(I21="mol/L",H21*G21*1000,IF(I21="log-mol/L",(10^(H21))*G21*1000)))))))</f>
        <v>3961.5</v>
      </c>
      <c r="L21" s="668">
        <f t="shared" si="3"/>
        <v>3.5978596602626052</v>
      </c>
      <c r="M21" s="154">
        <f>IF(I21="mol/L",H21,(K21/1000)/G21)</f>
        <v>1.4999999999999999E-2</v>
      </c>
      <c r="N21" s="668">
        <f t="shared" si="4"/>
        <v>-1.8239087409443189</v>
      </c>
      <c r="O21" s="81" t="s">
        <v>708</v>
      </c>
      <c r="P21" s="84" t="s">
        <v>662</v>
      </c>
      <c r="Q21" s="135">
        <f>VLOOKUP(P21,References!$B$7:$F$201,5,FALSE)</f>
        <v>26</v>
      </c>
    </row>
    <row r="22" spans="1:17" x14ac:dyDescent="0.2">
      <c r="A22" s="885"/>
      <c r="B22" s="886"/>
      <c r="C22" s="892"/>
      <c r="D22" s="811"/>
      <c r="E22" s="391" t="s">
        <v>37</v>
      </c>
      <c r="F22" s="63" t="s">
        <v>4</v>
      </c>
      <c r="G22" s="271">
        <v>264.10000000000002</v>
      </c>
      <c r="H22" s="597">
        <v>4.55E-4</v>
      </c>
      <c r="I22" s="223" t="s">
        <v>730</v>
      </c>
      <c r="J22" s="223" t="s">
        <v>661</v>
      </c>
      <c r="K22" s="179">
        <f>IF(I22="mg/L",H22,IF(I22="log-mg/L",10^H22,IF(I22="g/L",H22*1000,IF(I22="ug/L",H22/1000,IF(I22="ng/mL",H22/1000,IF(I22="mol/L",H22*G22*1000,IF(I22="log-mol/L",(10^(H22))*G22*1000)))))))</f>
        <v>120.16550000000001</v>
      </c>
      <c r="L22" s="273">
        <f t="shared" si="3"/>
        <v>2.0797797978640364</v>
      </c>
      <c r="M22" s="179">
        <f>IF(I22="mol/L",H22,(K22/1000)/G22)</f>
        <v>4.55E-4</v>
      </c>
      <c r="N22" s="273">
        <f t="shared" si="4"/>
        <v>-3.3419886033428874</v>
      </c>
      <c r="O22" s="81" t="s">
        <v>708</v>
      </c>
      <c r="P22" s="84" t="s">
        <v>662</v>
      </c>
      <c r="Q22" s="135">
        <f>VLOOKUP(P22,References!$B$7:$F$201,5,FALSE)</f>
        <v>26</v>
      </c>
    </row>
    <row r="23" spans="1:17" x14ac:dyDescent="0.2">
      <c r="A23" s="888" t="s">
        <v>38</v>
      </c>
      <c r="B23" s="867" t="s">
        <v>39</v>
      </c>
      <c r="C23" s="810">
        <v>314.10000000000002</v>
      </c>
      <c r="D23" s="810" t="s">
        <v>5</v>
      </c>
      <c r="E23" s="231" t="s">
        <v>39</v>
      </c>
      <c r="F23" s="61" t="s">
        <v>5</v>
      </c>
      <c r="G23" s="61">
        <v>314.10000000000002</v>
      </c>
      <c r="H23" s="61">
        <v>1.47</v>
      </c>
      <c r="I23" s="221" t="s">
        <v>732</v>
      </c>
      <c r="J23" s="221" t="s">
        <v>707</v>
      </c>
      <c r="K23" s="154">
        <f>IF(I23="mg/L",H23,IF(I23="log-mg/L",10^H23,IF(I23="g/L",H23*1000,IF(I23="ug/L",H23/1000,IF(I23="ng/mL",H23/1000,IF(I23="mol/L",H23*G23*1000,IF(I23="log-mol/L",(10^(H23))*G23*1000)))))))</f>
        <v>29.512092266663863</v>
      </c>
      <c r="L23" s="269">
        <f t="shared" si="3"/>
        <v>1.47</v>
      </c>
      <c r="M23" s="154">
        <f>IF(I23="mol/L",H23,(K23/1000)/G23)</f>
        <v>9.3957632176580271E-5</v>
      </c>
      <c r="N23" s="269">
        <f t="shared" si="4"/>
        <v>-4.0270679363985042</v>
      </c>
      <c r="O23" s="221">
        <v>25</v>
      </c>
      <c r="P23" s="222" t="s">
        <v>482</v>
      </c>
      <c r="Q23" s="189">
        <f>VLOOKUP(P23,References!$B$7:$F$201,5,FALSE)</f>
        <v>12</v>
      </c>
    </row>
    <row r="24" spans="1:17" x14ac:dyDescent="0.2">
      <c r="A24" s="885"/>
      <c r="B24" s="886"/>
      <c r="C24" s="826"/>
      <c r="D24" s="826"/>
      <c r="E24" s="220" t="s">
        <v>39</v>
      </c>
      <c r="F24" s="62" t="s">
        <v>5</v>
      </c>
      <c r="G24" s="62">
        <v>314.10000000000002</v>
      </c>
      <c r="H24" s="62">
        <v>-1.1599999999999999</v>
      </c>
      <c r="I24" s="81" t="s">
        <v>733</v>
      </c>
      <c r="J24" s="81" t="s">
        <v>657</v>
      </c>
      <c r="K24" s="154">
        <f>IF(I24="mg/L",H24,IF(I24="log-mg/L",10^H24,IF(I24="g/L",H24*1000,IF(I24="ug/L",H24/1000,IF(I24="ng/mL",H24/1000,IF(I24="mol/L",H24*G25*1000,IF(I24="log-mol/L",(10^(H24))*G25*1000)))))))</f>
        <v>21730.410796563796</v>
      </c>
      <c r="L24" s="668">
        <f>IF(I24="log-mg/L",H24,LOG(K24))</f>
        <v>4.3370679363985047</v>
      </c>
      <c r="M24" s="154">
        <f>IF(I24="mol/L",H24,(K24/1000)/G25)</f>
        <v>6.9183097091893644E-2</v>
      </c>
      <c r="N24" s="668">
        <f>IF(I24="log-mol/L",H24,LOG(M24))</f>
        <v>-1.1599999999999999</v>
      </c>
      <c r="O24" s="81" t="s">
        <v>708</v>
      </c>
      <c r="P24" s="84" t="s">
        <v>492</v>
      </c>
      <c r="Q24" s="135">
        <f>VLOOKUP(P24,References!$B$7:$F$201,5,FALSE)</f>
        <v>84</v>
      </c>
    </row>
    <row r="25" spans="1:17" x14ac:dyDescent="0.2">
      <c r="A25" s="885"/>
      <c r="B25" s="886"/>
      <c r="C25" s="826"/>
      <c r="D25" s="826"/>
      <c r="E25" s="220" t="s">
        <v>39</v>
      </c>
      <c r="F25" s="62" t="s">
        <v>5</v>
      </c>
      <c r="G25" s="62">
        <v>314.10000000000002</v>
      </c>
      <c r="H25" s="62">
        <v>-2.2200000000000002</v>
      </c>
      <c r="I25" s="81" t="s">
        <v>733</v>
      </c>
      <c r="J25" s="439" t="s">
        <v>710</v>
      </c>
      <c r="K25" s="154">
        <f>IF(I25="mg/L",H25,IF(I25="log-mg/L",10^H25,IF(I25="g/L",H25*1000,IF(I25="ug/L",H25/1000,IF(I25="ng/mL",H25/1000,IF(I25="mol/L",H25*G24*1000,IF(I25="log-mol/L",(10^(H25))*G24*1000)))))))</f>
        <v>1892.6396598595561</v>
      </c>
      <c r="L25" s="668">
        <f t="shared" ref="L25" si="7">IF(I25="log-mg/L",H25,LOG(K25))</f>
        <v>3.2770679363985042</v>
      </c>
      <c r="M25" s="154">
        <f>IF(I25="mol/L",H25,(K25/1000)/G24)</f>
        <v>6.0255958607435718E-3</v>
      </c>
      <c r="N25" s="668">
        <f t="shared" ref="N25" si="8">IF(I25="log-mol/L",H25,LOG(M25))</f>
        <v>-2.2200000000000002</v>
      </c>
      <c r="O25" s="81">
        <v>25</v>
      </c>
      <c r="P25" s="711" t="s">
        <v>580</v>
      </c>
      <c r="Q25" s="135">
        <f>VLOOKUP(P25,References!$B$7:$F$201,5,FALSE)</f>
        <v>44</v>
      </c>
    </row>
    <row r="26" spans="1:17" x14ac:dyDescent="0.2">
      <c r="A26" s="885"/>
      <c r="B26" s="886"/>
      <c r="C26" s="826"/>
      <c r="D26" s="826"/>
      <c r="E26" s="220" t="s">
        <v>39</v>
      </c>
      <c r="F26" s="62" t="s">
        <v>5</v>
      </c>
      <c r="G26" s="62">
        <v>314.10000000000002</v>
      </c>
      <c r="H26" s="674">
        <v>1.5E-5</v>
      </c>
      <c r="I26" s="81" t="s">
        <v>730</v>
      </c>
      <c r="J26" s="81" t="s">
        <v>658</v>
      </c>
      <c r="K26" s="154">
        <f>IF(I26="mg/L",H26,IF(I26="log-mg/L",10^H26,IF(I26="g/L",H26*1000,IF(I26="ug/L",H26/1000,IF(I26="ng/mL",H26/1000,IF(I26="mol/L",H26*G26*1000,IF(I26="log-mol/L",(10^(H26))*G26*1000)))))))</f>
        <v>4.7115</v>
      </c>
      <c r="L26" s="668">
        <f t="shared" si="3"/>
        <v>0.67315919545418601</v>
      </c>
      <c r="M26" s="154">
        <f>IF(I26="mol/L",H26,(K26/1000)/G26)</f>
        <v>1.5E-5</v>
      </c>
      <c r="N26" s="668">
        <f t="shared" si="4"/>
        <v>-4.8239087409443187</v>
      </c>
      <c r="O26" s="81" t="s">
        <v>708</v>
      </c>
      <c r="P26" s="84" t="s">
        <v>662</v>
      </c>
      <c r="Q26" s="135">
        <f>VLOOKUP(P26,References!$B$7:$F$201,5,FALSE)</f>
        <v>26</v>
      </c>
    </row>
    <row r="27" spans="1:17" x14ac:dyDescent="0.2">
      <c r="A27" s="885"/>
      <c r="B27" s="886"/>
      <c r="C27" s="826"/>
      <c r="D27" s="826"/>
      <c r="E27" s="220" t="s">
        <v>39</v>
      </c>
      <c r="F27" s="62" t="s">
        <v>5</v>
      </c>
      <c r="G27" s="62">
        <v>314.10000000000002</v>
      </c>
      <c r="H27" s="674">
        <v>1E-4</v>
      </c>
      <c r="I27" s="81" t="s">
        <v>730</v>
      </c>
      <c r="J27" s="81" t="s">
        <v>711</v>
      </c>
      <c r="K27" s="154">
        <f>IF(I27="mg/L",H27,IF(I27="log-mg/L",10^H27,IF(I27="g/L",H27*1000,IF(I27="ug/L",H27/1000,IF(I27="ng/mL",H27/1000,IF(I27="mol/L",H27*G27*1000,IF(I27="log-mol/L",(10^(H27))*G27*1000)))))))</f>
        <v>31.41</v>
      </c>
      <c r="L27" s="668">
        <f t="shared" si="3"/>
        <v>1.4970679363985049</v>
      </c>
      <c r="M27" s="154">
        <f>IF(I27="mol/L",H27,(K27/1000)/G27)</f>
        <v>1E-4</v>
      </c>
      <c r="N27" s="668">
        <f t="shared" si="4"/>
        <v>-4</v>
      </c>
      <c r="O27" s="81" t="s">
        <v>708</v>
      </c>
      <c r="P27" s="84" t="s">
        <v>662</v>
      </c>
      <c r="Q27" s="135">
        <f>VLOOKUP(P27,References!$B$7:$F$201,5,FALSE)</f>
        <v>26</v>
      </c>
    </row>
    <row r="28" spans="1:17" x14ac:dyDescent="0.2">
      <c r="A28" s="885"/>
      <c r="B28" s="886"/>
      <c r="C28" s="826"/>
      <c r="D28" s="826"/>
      <c r="E28" s="220" t="s">
        <v>39</v>
      </c>
      <c r="F28" s="62" t="s">
        <v>5</v>
      </c>
      <c r="G28" s="62">
        <v>314.10000000000002</v>
      </c>
      <c r="H28" s="675">
        <v>6.6E-3</v>
      </c>
      <c r="I28" s="81" t="s">
        <v>730</v>
      </c>
      <c r="J28" s="81" t="s">
        <v>659</v>
      </c>
      <c r="K28" s="154">
        <f>IF(I28="mg/L",H28,IF(I28="log-mg/L",10^H28,IF(I28="g/L",H28*1000,IF(I28="ug/L",H28/1000,IF(I28="ng/mL",H28/1000,IF(I28="mol/L",H28*G28*1000,IF(I28="log-mol/L",(10^(H28))*G28*1000)))))))</f>
        <v>2073.0600000000004</v>
      </c>
      <c r="L28" s="668">
        <f t="shared" si="3"/>
        <v>3.3166118719403737</v>
      </c>
      <c r="M28" s="154">
        <f>IF(I28="mol/L",H28,(K28/1000)/G28)</f>
        <v>6.6E-3</v>
      </c>
      <c r="N28" s="668">
        <f t="shared" si="4"/>
        <v>-2.1804560644581312</v>
      </c>
      <c r="O28" s="81" t="s">
        <v>708</v>
      </c>
      <c r="P28" s="84" t="s">
        <v>662</v>
      </c>
      <c r="Q28" s="135">
        <f>VLOOKUP(P28,References!$B$7:$F$201,5,FALSE)</f>
        <v>26</v>
      </c>
    </row>
    <row r="29" spans="1:17" x14ac:dyDescent="0.2">
      <c r="A29" s="889"/>
      <c r="B29" s="868"/>
      <c r="C29" s="811"/>
      <c r="D29" s="811"/>
      <c r="E29" s="391" t="s">
        <v>39</v>
      </c>
      <c r="F29" s="63" t="s">
        <v>5</v>
      </c>
      <c r="G29" s="63">
        <v>314.10000000000002</v>
      </c>
      <c r="H29" s="597">
        <v>9.1100000000000005E-5</v>
      </c>
      <c r="I29" s="223" t="s">
        <v>730</v>
      </c>
      <c r="J29" s="223" t="s">
        <v>661</v>
      </c>
      <c r="K29" s="179">
        <f>IF(I29="mg/L",H29,IF(I29="log-mg/L",10^H29,IF(I29="g/L",H29*1000,IF(I29="ug/L",H29/1000,IF(I29="ng/mL",H29/1000,IF(I29="mol/L",H29*G29*1000,IF(I29="log-mol/L",(10^(H29))*G29*1000)))))))</f>
        <v>28.614510000000003</v>
      </c>
      <c r="L29" s="273">
        <f t="shared" si="3"/>
        <v>1.4565863133715031</v>
      </c>
      <c r="M29" s="179">
        <f>IF(I29="mol/L",H29,(K29/1000)/G29)</f>
        <v>9.1100000000000005E-5</v>
      </c>
      <c r="N29" s="273">
        <f t="shared" si="4"/>
        <v>-4.0404816230270013</v>
      </c>
      <c r="O29" s="223" t="s">
        <v>708</v>
      </c>
      <c r="P29" s="224" t="s">
        <v>662</v>
      </c>
      <c r="Q29" s="190">
        <f>VLOOKUP(P29,References!$B$7:$F$201,5,FALSE)</f>
        <v>26</v>
      </c>
    </row>
    <row r="30" spans="1:17" ht="15.75" customHeight="1" x14ac:dyDescent="0.2">
      <c r="A30" s="885" t="s">
        <v>40</v>
      </c>
      <c r="B30" s="886" t="s">
        <v>41</v>
      </c>
      <c r="C30" s="826">
        <v>364.1</v>
      </c>
      <c r="D30" s="826" t="s">
        <v>6</v>
      </c>
      <c r="E30" s="220" t="s">
        <v>41</v>
      </c>
      <c r="F30" s="62" t="s">
        <v>6</v>
      </c>
      <c r="G30" s="62">
        <v>364.1</v>
      </c>
      <c r="H30" s="62">
        <v>118000</v>
      </c>
      <c r="I30" s="81" t="s">
        <v>728</v>
      </c>
      <c r="J30" s="81" t="s">
        <v>653</v>
      </c>
      <c r="K30" s="154">
        <f>IF(I30="mg/L",H30,IF(I30="log-mg/L",10^H30,IF(I30="g/L",H30*1000,IF(I30="ug/L",H30/1000,IF(I30="ng/mL",H30/1000,IF(I30="mol/L",H30*G30*1000,IF(I30="log-mol/L",(10^(H30))*G30*1000)))))))</f>
        <v>118000</v>
      </c>
      <c r="L30" s="668">
        <f t="shared" si="3"/>
        <v>5.071882007306125</v>
      </c>
      <c r="M30" s="154">
        <f>IF(I30="mol/L",H30,(K30/1000)/G30)</f>
        <v>0.32408678934358692</v>
      </c>
      <c r="N30" s="668">
        <f t="shared" si="4"/>
        <v>-0.48933867162781841</v>
      </c>
      <c r="O30" s="81">
        <v>21.6</v>
      </c>
      <c r="P30" s="84" t="s">
        <v>472</v>
      </c>
      <c r="Q30" s="135">
        <f>VLOOKUP(P30,References!$B$7:$F$201,5,FALSE)</f>
        <v>41</v>
      </c>
    </row>
    <row r="31" spans="1:17" ht="15.75" customHeight="1" x14ac:dyDescent="0.2">
      <c r="A31" s="885"/>
      <c r="B31" s="886"/>
      <c r="C31" s="826"/>
      <c r="D31" s="826"/>
      <c r="E31" s="220" t="s">
        <v>41</v>
      </c>
      <c r="F31" s="62" t="s">
        <v>6</v>
      </c>
      <c r="G31" s="62">
        <v>364.1</v>
      </c>
      <c r="H31" s="62">
        <v>0.82</v>
      </c>
      <c r="I31" s="81" t="s">
        <v>732</v>
      </c>
      <c r="J31" s="81" t="s">
        <v>707</v>
      </c>
      <c r="K31" s="154">
        <f>IF(I31="mg/L",H31,IF(I31="log-mg/L",10^H31,IF(I31="g/L",H31*1000,IF(I31="ug/L",H31/1000,IF(I31="ng/mL",H31/1000,IF(I31="mol/L",H31*G32*1000,IF(I31="log-mol/L",(10^(H31))*G32*1000)))))))</f>
        <v>6.6069344800759611</v>
      </c>
      <c r="L31" s="668">
        <f t="shared" si="3"/>
        <v>0.82</v>
      </c>
      <c r="M31" s="154">
        <f>IF(I31="mol/L",H31,(K31/1000)/G32)</f>
        <v>1.8145933754671684E-5</v>
      </c>
      <c r="N31" s="668">
        <f t="shared" si="4"/>
        <v>-4.7412206789339439</v>
      </c>
      <c r="O31" s="81">
        <v>25</v>
      </c>
      <c r="P31" s="84" t="s">
        <v>482</v>
      </c>
      <c r="Q31" s="135">
        <f>VLOOKUP(P31,References!$B$7:$F$201,5,FALSE)</f>
        <v>12</v>
      </c>
    </row>
    <row r="32" spans="1:17" x14ac:dyDescent="0.2">
      <c r="A32" s="885"/>
      <c r="B32" s="886"/>
      <c r="C32" s="826"/>
      <c r="D32" s="826"/>
      <c r="E32" s="220" t="s">
        <v>41</v>
      </c>
      <c r="F32" s="62" t="s">
        <v>6</v>
      </c>
      <c r="G32" s="62">
        <v>364.1</v>
      </c>
      <c r="H32" s="62">
        <v>-1.94</v>
      </c>
      <c r="I32" s="81" t="s">
        <v>733</v>
      </c>
      <c r="J32" s="81" t="s">
        <v>657</v>
      </c>
      <c r="K32" s="154">
        <f>IF(I32="mg/L",H32,IF(I32="log-mg/L",10^H32,IF(I32="g/L",H32*1000,IF(I32="ug/L",H32/1000,IF(I32="ng/mL",H32/1000,IF(I32="mol/L",H32*G33*1000,IF(I32="log-mol/L",(10^(H32))*G33*1000)))))))</f>
        <v>4180.4273358701503</v>
      </c>
      <c r="L32" s="668">
        <f t="shared" si="3"/>
        <v>3.6212206789339438</v>
      </c>
      <c r="M32" s="154">
        <f>IF(I32="mol/L",H32,(K32/1000)/G33)</f>
        <v>1.1481536214968828E-2</v>
      </c>
      <c r="N32" s="668">
        <f t="shared" si="4"/>
        <v>-1.94</v>
      </c>
      <c r="O32" s="81" t="s">
        <v>708</v>
      </c>
      <c r="P32" s="84" t="s">
        <v>492</v>
      </c>
      <c r="Q32" s="135">
        <f>VLOOKUP(P32,References!$B$7:$F$201,5,FALSE)</f>
        <v>84</v>
      </c>
    </row>
    <row r="33" spans="1:17" x14ac:dyDescent="0.2">
      <c r="A33" s="885"/>
      <c r="B33" s="886"/>
      <c r="C33" s="826"/>
      <c r="D33" s="826"/>
      <c r="E33" s="220" t="s">
        <v>41</v>
      </c>
      <c r="F33" s="62" t="s">
        <v>6</v>
      </c>
      <c r="G33" s="62">
        <v>364.1</v>
      </c>
      <c r="H33" s="62">
        <v>-3.01</v>
      </c>
      <c r="I33" s="81" t="s">
        <v>733</v>
      </c>
      <c r="J33" s="439" t="s">
        <v>710</v>
      </c>
      <c r="K33" s="154">
        <f>IF(I33="mg/L",H33,IF(I33="log-mg/L",10^H33,IF(I33="g/L",H33*1000,IF(I33="ug/L",H33/1000,IF(I33="ng/mL",H33/1000,IF(I33="mol/L",H33*G31*1000,IF(I33="log-mol/L",(10^(H33))*G31*1000)))))))</f>
        <v>355.81207215001052</v>
      </c>
      <c r="L33" s="668">
        <f t="shared" ref="L33" si="9">IF(I33="log-mg/L",H33,LOG(K33))</f>
        <v>2.5512206789339436</v>
      </c>
      <c r="M33" s="154">
        <f>IF(I33="mol/L",H33,(K33/1000)/G31)</f>
        <v>9.7723722095581023E-4</v>
      </c>
      <c r="N33" s="668">
        <f t="shared" ref="N33" si="10">IF(I33="log-mol/L",H33,LOG(M33))</f>
        <v>-3.01</v>
      </c>
      <c r="O33" s="81">
        <v>25</v>
      </c>
      <c r="P33" s="711" t="s">
        <v>580</v>
      </c>
      <c r="Q33" s="135">
        <f>VLOOKUP(P33,References!$B$7:$F$201,5,FALSE)</f>
        <v>44</v>
      </c>
    </row>
    <row r="34" spans="1:17" x14ac:dyDescent="0.2">
      <c r="A34" s="885"/>
      <c r="B34" s="886"/>
      <c r="C34" s="826"/>
      <c r="D34" s="826"/>
      <c r="E34" s="220" t="s">
        <v>41</v>
      </c>
      <c r="F34" s="62" t="s">
        <v>6</v>
      </c>
      <c r="G34" s="62">
        <v>364.1</v>
      </c>
      <c r="H34" s="751">
        <v>437000</v>
      </c>
      <c r="I34" s="712" t="s">
        <v>728</v>
      </c>
      <c r="J34" s="712" t="s">
        <v>653</v>
      </c>
      <c r="K34" s="154">
        <f>IF(I34="mg/L",H34,IF(I34="log-mg/L",10^H34,IF(I34="g/L",H34*1000,IF(I34="ug/L",H34/1000,IF(I34="ng/mL",H34/1000,IF(I34="mol/L",H34*G32*1000,IF(I34="log-mol/L",(10^(H34))*G32*1000)))))))</f>
        <v>437000</v>
      </c>
      <c r="L34" s="668">
        <f t="shared" ref="L34" si="11">IF(I34="log-mg/L",H34,LOG(K34))</f>
        <v>5.6404814369704219</v>
      </c>
      <c r="M34" s="154">
        <f>IF(I34="mol/L",H34,(K34/1000)/G32)</f>
        <v>1.200219719857182</v>
      </c>
      <c r="N34" s="668">
        <f t="shared" ref="N34" si="12">IF(I34="log-mol/L",H34,LOG(M34))</f>
        <v>7.926075803647803E-2</v>
      </c>
      <c r="O34" s="712" t="s">
        <v>708</v>
      </c>
      <c r="P34" s="713" t="s">
        <v>975</v>
      </c>
      <c r="Q34" s="135">
        <f>VLOOKUP(P34,References!$B$7:$F$201,5,FALSE)</f>
        <v>3</v>
      </c>
    </row>
    <row r="35" spans="1:17" x14ac:dyDescent="0.2">
      <c r="A35" s="885"/>
      <c r="B35" s="886"/>
      <c r="C35" s="826"/>
      <c r="D35" s="826"/>
      <c r="E35" s="220" t="s">
        <v>41</v>
      </c>
      <c r="F35" s="62" t="s">
        <v>6</v>
      </c>
      <c r="G35" s="62">
        <v>364.1</v>
      </c>
      <c r="H35" s="674">
        <v>9.6899999999999996E-7</v>
      </c>
      <c r="I35" s="81" t="s">
        <v>730</v>
      </c>
      <c r="J35" s="81" t="s">
        <v>658</v>
      </c>
      <c r="K35" s="154">
        <f>IF(I35="mg/L",H35,IF(I35="log-mg/L",10^H35,IF(I35="g/L",H35*1000,IF(I35="ug/L",H35/1000,IF(I35="ng/mL",H35/1000,IF(I35="mol/L",H35*G35*1000,IF(I35="log-mol/L",(10^(H35))*G35*1000)))))))</f>
        <v>0.35281290000000004</v>
      </c>
      <c r="L35" s="668">
        <f t="shared" si="3"/>
        <v>-0.45245554401529087</v>
      </c>
      <c r="M35" s="154">
        <f>IF(I35="mol/L",H35,(K35/1000)/G35)</f>
        <v>9.6899999999999996E-7</v>
      </c>
      <c r="N35" s="668">
        <f t="shared" si="4"/>
        <v>-6.0136762229492344</v>
      </c>
      <c r="O35" s="81" t="s">
        <v>708</v>
      </c>
      <c r="P35" s="84" t="s">
        <v>662</v>
      </c>
      <c r="Q35" s="135">
        <f>VLOOKUP(P35,References!$B$7:$F$201,5,FALSE)</f>
        <v>26</v>
      </c>
    </row>
    <row r="36" spans="1:17" x14ac:dyDescent="0.2">
      <c r="A36" s="885"/>
      <c r="B36" s="886"/>
      <c r="C36" s="826"/>
      <c r="D36" s="826"/>
      <c r="E36" s="220" t="s">
        <v>41</v>
      </c>
      <c r="F36" s="62" t="s">
        <v>6</v>
      </c>
      <c r="G36" s="62">
        <v>364.1</v>
      </c>
      <c r="H36" s="674">
        <v>1.1800000000000001E-5</v>
      </c>
      <c r="I36" s="81" t="s">
        <v>730</v>
      </c>
      <c r="J36" s="81" t="s">
        <v>711</v>
      </c>
      <c r="K36" s="154">
        <f>IF(I36="mg/L",H36,IF(I36="log-mg/L",10^H36,IF(I36="g/L",H36*1000,IF(I36="ug/L",H36/1000,IF(I36="ng/mL",H36/1000,IF(I36="mol/L",H36*G36*1000,IF(I36="log-mol/L",(10^(H36))*G36*1000)))))))</f>
        <v>4.296380000000001</v>
      </c>
      <c r="L36" s="668">
        <f t="shared" si="3"/>
        <v>0.63310268624006927</v>
      </c>
      <c r="M36" s="154">
        <f>IF(I36="mol/L",H36,(K36/1000)/G36)</f>
        <v>1.1800000000000001E-5</v>
      </c>
      <c r="N36" s="668">
        <f t="shared" si="4"/>
        <v>-4.928117992693875</v>
      </c>
      <c r="O36" s="81" t="s">
        <v>708</v>
      </c>
      <c r="P36" s="84" t="s">
        <v>662</v>
      </c>
      <c r="Q36" s="135">
        <f>VLOOKUP(P36,References!$B$7:$F$201,5,FALSE)</f>
        <v>26</v>
      </c>
    </row>
    <row r="37" spans="1:17" x14ac:dyDescent="0.2">
      <c r="A37" s="885"/>
      <c r="B37" s="886"/>
      <c r="C37" s="826"/>
      <c r="D37" s="826"/>
      <c r="E37" s="220" t="s">
        <v>41</v>
      </c>
      <c r="F37" s="62" t="s">
        <v>6</v>
      </c>
      <c r="G37" s="62">
        <v>364.1</v>
      </c>
      <c r="H37" s="674">
        <v>2.5999999999999999E-3</v>
      </c>
      <c r="I37" s="81" t="s">
        <v>730</v>
      </c>
      <c r="J37" s="81" t="s">
        <v>659</v>
      </c>
      <c r="K37" s="154">
        <f>IF(I37="mg/L",H37,IF(I37="log-mg/L",10^H37,IF(I37="g/L",H37*1000,IF(I37="ug/L",H37/1000,IF(I37="ng/mL",H37/1000,IF(I37="mol/L",H37*G37*1000,IF(I37="log-mol/L",(10^(H37))*G37*1000)))))))</f>
        <v>946.66000000000008</v>
      </c>
      <c r="L37" s="668">
        <f t="shared" si="3"/>
        <v>2.976194026904762</v>
      </c>
      <c r="M37" s="154">
        <f>IF(I37="mol/L",H37,(K37/1000)/G37)</f>
        <v>2.5999999999999999E-3</v>
      </c>
      <c r="N37" s="668">
        <f t="shared" si="4"/>
        <v>-2.5850266520291822</v>
      </c>
      <c r="O37" s="81" t="s">
        <v>708</v>
      </c>
      <c r="P37" s="84" t="s">
        <v>662</v>
      </c>
      <c r="Q37" s="135">
        <f>VLOOKUP(P37,References!$B$7:$F$201,5,FALSE)</f>
        <v>26</v>
      </c>
    </row>
    <row r="38" spans="1:17" x14ac:dyDescent="0.2">
      <c r="A38" s="885"/>
      <c r="B38" s="886"/>
      <c r="C38" s="826"/>
      <c r="D38" s="811"/>
      <c r="E38" s="391" t="s">
        <v>41</v>
      </c>
      <c r="F38" s="63" t="s">
        <v>6</v>
      </c>
      <c r="G38" s="63">
        <v>364.1</v>
      </c>
      <c r="H38" s="63">
        <v>0.31900000000000001</v>
      </c>
      <c r="I38" s="223" t="s">
        <v>730</v>
      </c>
      <c r="J38" s="223" t="s">
        <v>661</v>
      </c>
      <c r="K38" s="179">
        <f>IF(I38="mg/L",H38,IF(I38="log-mg/L",10^H38,IF(I38="g/L",H38*1000,IF(I38="ug/L",H38/1000,IF(I38="ng/mL",H38/1000,IF(I38="mol/L",H38*G38*1000,IF(I38="log-mol/L",(10^(H38))*G38*1000)))))))</f>
        <v>116147.90000000001</v>
      </c>
      <c r="L38" s="273">
        <f t="shared" si="3"/>
        <v>5.0650113619911252</v>
      </c>
      <c r="M38" s="179">
        <f>IF(I38="mol/L",H38,(K38/1000)/G38)</f>
        <v>0.31900000000000001</v>
      </c>
      <c r="N38" s="273">
        <f t="shared" si="4"/>
        <v>-0.49620931694281889</v>
      </c>
      <c r="O38" s="223" t="s">
        <v>708</v>
      </c>
      <c r="P38" s="224" t="s">
        <v>662</v>
      </c>
      <c r="Q38" s="190">
        <f>VLOOKUP(P38,References!$B$7:$F$201,5,FALSE)</f>
        <v>26</v>
      </c>
    </row>
    <row r="39" spans="1:17" x14ac:dyDescent="0.2">
      <c r="A39" s="888" t="s">
        <v>42</v>
      </c>
      <c r="B39" s="867" t="s">
        <v>43</v>
      </c>
      <c r="C39" s="810">
        <v>414.1</v>
      </c>
      <c r="D39" s="810" t="s">
        <v>7</v>
      </c>
      <c r="E39" s="231" t="s">
        <v>43</v>
      </c>
      <c r="F39" s="61" t="s">
        <v>7</v>
      </c>
      <c r="G39" s="61">
        <v>414.1</v>
      </c>
      <c r="H39" s="62">
        <v>2.3E-2</v>
      </c>
      <c r="I39" s="81" t="s">
        <v>730</v>
      </c>
      <c r="J39" s="81" t="s">
        <v>653</v>
      </c>
      <c r="K39" s="154">
        <f>IF(I39="mg/L",H39,IF(I39="log-mg/L",10^H39,IF(I39="g/L",H39*1000,IF(I39="ug/L",H39/1000,IF(I39="ng/mL",H39/1000,IF(I39="mol/L",H39*G42*1000,IF(I39="log-mol/L",(10^(H39))*G42*1000)))))))</f>
        <v>9524.3000000000011</v>
      </c>
      <c r="L39" s="668">
        <f>IF(I39="log-mg/L",H39,LOG(K39))</f>
        <v>3.9788330665199712</v>
      </c>
      <c r="M39" s="154">
        <f>IF(I39="mol/L",H39,(K39/1000)/G42)</f>
        <v>2.3E-2</v>
      </c>
      <c r="N39" s="668">
        <f>IF(I39="log-mol/L",H39,LOG(M39))</f>
        <v>-1.6382721639824072</v>
      </c>
      <c r="O39" s="81">
        <v>25</v>
      </c>
      <c r="P39" s="84" t="s">
        <v>488</v>
      </c>
      <c r="Q39" s="135">
        <f>VLOOKUP(P39,References!$B$7:$F$201,5,FALSE)</f>
        <v>43</v>
      </c>
    </row>
    <row r="40" spans="1:17" x14ac:dyDescent="0.2">
      <c r="A40" s="885"/>
      <c r="B40" s="886"/>
      <c r="C40" s="826"/>
      <c r="D40" s="826"/>
      <c r="E40" s="220" t="s">
        <v>43</v>
      </c>
      <c r="F40" s="62" t="s">
        <v>7</v>
      </c>
      <c r="G40" s="62">
        <v>414.1</v>
      </c>
      <c r="H40" s="62">
        <v>3.4</v>
      </c>
      <c r="I40" s="81" t="s">
        <v>734</v>
      </c>
      <c r="J40" s="439" t="s">
        <v>653</v>
      </c>
      <c r="K40" s="154">
        <f>IF(I40="mg/L",H40,IF(I40="log-mg/L",10^H40,IF(I40="g/L",H40*1000,IF(I40="ug/L",H40/1000,IF(I40="ng/mL",H40/1000,IF(I40="mol/L",H40*G43*1000,IF(I40="log-mol/L",(10^(H40))*G43*1000)))))))</f>
        <v>3400</v>
      </c>
      <c r="L40" s="668">
        <f t="shared" ref="L40" si="13">IF(I40="log-mg/L",H40,LOG(K40))</f>
        <v>3.5314789170422549</v>
      </c>
      <c r="M40" s="154">
        <f>IF(I40="mol/L",H40,(K40/1000)/G43)</f>
        <v>8.2105771552765019E-3</v>
      </c>
      <c r="N40" s="668">
        <f t="shared" ref="N40" si="14">IF(I40="log-mol/L",H40,LOG(M40))</f>
        <v>-2.0856263134601232</v>
      </c>
      <c r="O40" s="439" t="s">
        <v>708</v>
      </c>
      <c r="P40" s="711" t="s">
        <v>744</v>
      </c>
      <c r="Q40" s="135">
        <f>VLOOKUP(P40,References!$B$7:$F$201,5,FALSE)</f>
        <v>2</v>
      </c>
    </row>
    <row r="41" spans="1:17" x14ac:dyDescent="0.2">
      <c r="A41" s="885"/>
      <c r="B41" s="886"/>
      <c r="C41" s="826"/>
      <c r="D41" s="826"/>
      <c r="E41" s="220" t="s">
        <v>43</v>
      </c>
      <c r="F41" s="62" t="s">
        <v>7</v>
      </c>
      <c r="G41" s="62">
        <v>414.1</v>
      </c>
      <c r="H41" s="664">
        <v>9.5</v>
      </c>
      <c r="I41" s="81" t="s">
        <v>734</v>
      </c>
      <c r="J41" s="81" t="s">
        <v>653</v>
      </c>
      <c r="K41" s="154">
        <f>IF(I41="mg/L",H41,IF(I41="log-mg/L",10^H41,IF(I41="g/L",H41*1000,IF(I41="ug/L",H41/1000,IF(I41="ng/mL",H41/1000,IF(I41="mol/L",H41*G47*1000,IF(I41="log-mol/L",(10^(H41))*G47*1000)))))))</f>
        <v>9500</v>
      </c>
      <c r="L41" s="668">
        <f>IF(I41="log-mg/L",H41,LOG(K41))</f>
        <v>3.9777236052888476</v>
      </c>
      <c r="M41" s="154">
        <f>IF(I41="mol/L",H41,(K41/1000)/G47)</f>
        <v>2.2941318522096112E-2</v>
      </c>
      <c r="N41" s="668">
        <f>IF(I41="log-mol/L",H41,LOG(M41))</f>
        <v>-1.6393816252135303</v>
      </c>
      <c r="O41" s="81" t="s">
        <v>708</v>
      </c>
      <c r="P41" s="84" t="s">
        <v>483</v>
      </c>
      <c r="Q41" s="135">
        <f>VLOOKUP(P41,References!$B$7:$F$201,5,FALSE)</f>
        <v>31</v>
      </c>
    </row>
    <row r="42" spans="1:17" x14ac:dyDescent="0.2">
      <c r="A42" s="885"/>
      <c r="B42" s="886"/>
      <c r="C42" s="826"/>
      <c r="D42" s="826"/>
      <c r="E42" s="220" t="s">
        <v>43</v>
      </c>
      <c r="F42" s="62" t="s">
        <v>7</v>
      </c>
      <c r="G42" s="62">
        <v>414.1</v>
      </c>
      <c r="H42" s="62">
        <v>4340</v>
      </c>
      <c r="I42" s="81" t="s">
        <v>728</v>
      </c>
      <c r="J42" s="81" t="s">
        <v>653</v>
      </c>
      <c r="K42" s="154">
        <f>IF(I42="mg/L",H42,IF(I42="log-mg/L",10^H42,IF(I42="g/L",H42*1000,IF(I42="ug/L",H42/1000,IF(I42="ng/mL",H42/1000,IF(I42="mol/L",H42*G39*1000,IF(I42="log-mol/L",(10^(H42))*G39*1000)))))))</f>
        <v>4340</v>
      </c>
      <c r="L42" s="668">
        <f t="shared" si="3"/>
        <v>3.6374897295125108</v>
      </c>
      <c r="M42" s="154">
        <f>IF(I42="mol/L",H42,(K42/1000)/G39)</f>
        <v>1.0480560251147065E-2</v>
      </c>
      <c r="N42" s="668">
        <f t="shared" si="4"/>
        <v>-1.9796155009898675</v>
      </c>
      <c r="O42" s="81">
        <v>24.1</v>
      </c>
      <c r="P42" s="84" t="s">
        <v>472</v>
      </c>
      <c r="Q42" s="135">
        <f>VLOOKUP(P42,References!$B$7:$F$201,5,FALSE)</f>
        <v>41</v>
      </c>
    </row>
    <row r="43" spans="1:17" x14ac:dyDescent="0.2">
      <c r="A43" s="885"/>
      <c r="B43" s="886"/>
      <c r="C43" s="826"/>
      <c r="D43" s="826"/>
      <c r="E43" s="220" t="s">
        <v>43</v>
      </c>
      <c r="F43" s="62" t="s">
        <v>7</v>
      </c>
      <c r="G43" s="62">
        <v>414.1</v>
      </c>
      <c r="H43" s="62">
        <v>-2.02</v>
      </c>
      <c r="I43" s="81" t="s">
        <v>732</v>
      </c>
      <c r="J43" s="81" t="s">
        <v>653</v>
      </c>
      <c r="K43" s="154">
        <f>IF(I43="mg/L",H43,IF(I43="log-mg/L",10^H43,IF(I43="g/L",H43*1000,IF(I43="ug/L",H43/1000,IF(I43="ng/mL",H43/1000,IF(I43="mol/L",H43*G44*1000,IF(I43="log-mol/L",(10^(H43))*G44*1000)))))))</f>
        <v>9.5499258602143571E-3</v>
      </c>
      <c r="L43" s="668">
        <f t="shared" si="3"/>
        <v>-2.02</v>
      </c>
      <c r="M43" s="154">
        <f>IF(I43="mol/L",H43,(K43/1000)/G44)</f>
        <v>2.3061883265429501E-8</v>
      </c>
      <c r="N43" s="668">
        <f t="shared" si="4"/>
        <v>-7.6371052305023781</v>
      </c>
      <c r="O43" s="81">
        <v>25</v>
      </c>
      <c r="P43" s="84" t="s">
        <v>482</v>
      </c>
      <c r="Q43" s="135">
        <f>VLOOKUP(P43,References!$B$7:$F$201,5,FALSE)</f>
        <v>12</v>
      </c>
    </row>
    <row r="44" spans="1:17" x14ac:dyDescent="0.2">
      <c r="A44" s="885"/>
      <c r="B44" s="886"/>
      <c r="C44" s="826"/>
      <c r="D44" s="826"/>
      <c r="E44" s="220" t="s">
        <v>43</v>
      </c>
      <c r="F44" s="62" t="s">
        <v>7</v>
      </c>
      <c r="G44" s="62">
        <v>414.1</v>
      </c>
      <c r="H44" s="62">
        <v>0.24</v>
      </c>
      <c r="I44" s="81" t="s">
        <v>732</v>
      </c>
      <c r="J44" s="81" t="s">
        <v>707</v>
      </c>
      <c r="K44" s="154">
        <f>IF(I44="mg/L",H44,IF(I44="log-mg/L",10^H44,IF(I44="g/L",H44*1000,IF(I44="ug/L",H44/1000,IF(I44="ng/mL",H44/1000,IF(I44="mol/L",H44*G45*1000,IF(I44="log-mol/L",(10^(H44))*G45*1000)))))))</f>
        <v>1.7378008287493756</v>
      </c>
      <c r="L44" s="668">
        <f t="shared" si="3"/>
        <v>0.24</v>
      </c>
      <c r="M44" s="154">
        <f>IF(I44="mol/L",H44,(K44/1000)/G45)</f>
        <v>4.1965728779265291E-6</v>
      </c>
      <c r="N44" s="668">
        <f t="shared" si="4"/>
        <v>-5.3771052305023783</v>
      </c>
      <c r="O44" s="81">
        <v>25</v>
      </c>
      <c r="P44" s="84" t="s">
        <v>482</v>
      </c>
      <c r="Q44" s="135">
        <f>VLOOKUP(P44,References!$B$7:$F$201,5,FALSE)</f>
        <v>12</v>
      </c>
    </row>
    <row r="45" spans="1:17" x14ac:dyDescent="0.2">
      <c r="A45" s="885"/>
      <c r="B45" s="886"/>
      <c r="C45" s="826"/>
      <c r="D45" s="826"/>
      <c r="E45" s="220" t="s">
        <v>43</v>
      </c>
      <c r="F45" s="62" t="s">
        <v>7</v>
      </c>
      <c r="G45" s="62">
        <v>414.1</v>
      </c>
      <c r="H45" s="62">
        <v>-2.73</v>
      </c>
      <c r="I45" s="81" t="s">
        <v>733</v>
      </c>
      <c r="J45" s="81" t="s">
        <v>657</v>
      </c>
      <c r="K45" s="154">
        <f>IF(I45="mg/L",H45,IF(I45="log-mg/L",10^H45,IF(I45="g/L",H45*1000,IF(I45="ug/L",H45/1000,IF(I45="ng/mL",H45/1000,IF(I45="mol/L",H45*G46*1000,IF(I45="log-mol/L",(10^(H45))*G46*1000)))))))</f>
        <v>771.09028329209309</v>
      </c>
      <c r="L45" s="668">
        <f t="shared" si="3"/>
        <v>2.8871052305023781</v>
      </c>
      <c r="M45" s="154">
        <f>IF(I45="mol/L",H45,(K45/1000)/G46)</f>
        <v>1.8620871366628665E-3</v>
      </c>
      <c r="N45" s="668">
        <f t="shared" si="4"/>
        <v>-2.73</v>
      </c>
      <c r="O45" s="81" t="s">
        <v>708</v>
      </c>
      <c r="P45" s="84" t="s">
        <v>492</v>
      </c>
      <c r="Q45" s="135">
        <f>VLOOKUP(P45,References!$B$7:$F$201,5,FALSE)</f>
        <v>84</v>
      </c>
    </row>
    <row r="46" spans="1:17" x14ac:dyDescent="0.2">
      <c r="A46" s="885"/>
      <c r="B46" s="886"/>
      <c r="C46" s="826"/>
      <c r="D46" s="826"/>
      <c r="E46" s="220" t="s">
        <v>43</v>
      </c>
      <c r="F46" s="62" t="s">
        <v>7</v>
      </c>
      <c r="G46" s="62">
        <v>414.1</v>
      </c>
      <c r="H46" s="62">
        <v>3300</v>
      </c>
      <c r="I46" s="81" t="s">
        <v>728</v>
      </c>
      <c r="J46" s="81" t="s">
        <v>653</v>
      </c>
      <c r="K46" s="154">
        <f>IF(I46="mg/L",H46,IF(I46="log-mg/L",10^H46,IF(I46="g/L",H46*1000,IF(I46="ug/L",H46/1000,IF(I46="ng/mL",H46/1000,IF(I46="mol/L",H46*G41*1000,IF(I46="log-mol/L",(10^(H46))*G41*1000)))))))</f>
        <v>3300</v>
      </c>
      <c r="L46" s="668">
        <f>IF(I46="log-mg/L",H46,LOG(K46))</f>
        <v>3.5185139398778875</v>
      </c>
      <c r="M46" s="154">
        <f>IF(I46="mol/L",H46,(K46/1000)/G41)</f>
        <v>7.9690895918860163E-3</v>
      </c>
      <c r="N46" s="668">
        <f>IF(I46="log-mol/L",H46,LOG(M46))</f>
        <v>-2.0985912906244906</v>
      </c>
      <c r="O46" s="81">
        <v>25</v>
      </c>
      <c r="P46" s="84" t="s">
        <v>487</v>
      </c>
      <c r="Q46" s="135">
        <f>VLOOKUP(P46,References!$B$7:$F$201,5,FALSE)</f>
        <v>36</v>
      </c>
    </row>
    <row r="47" spans="1:17" x14ac:dyDescent="0.2">
      <c r="A47" s="885"/>
      <c r="B47" s="886"/>
      <c r="C47" s="826"/>
      <c r="D47" s="826"/>
      <c r="E47" s="220" t="s">
        <v>43</v>
      </c>
      <c r="F47" s="62" t="s">
        <v>7</v>
      </c>
      <c r="G47" s="62">
        <v>414.1</v>
      </c>
      <c r="H47" s="62">
        <v>-3.81</v>
      </c>
      <c r="I47" s="81" t="s">
        <v>733</v>
      </c>
      <c r="J47" s="439" t="s">
        <v>710</v>
      </c>
      <c r="K47" s="154">
        <f>IF(I47="mg/L",H47,IF(I47="log-mg/L",10^H47,IF(I47="g/L",H47*1000,IF(I47="ug/L",H47/1000,IF(I47="ng/mL",H47/1000,IF(I47="mol/L",H47*G40*1000,IF(I47="log-mol/L",(10^(H47))*G40*1000)))))))</f>
        <v>64.136496189165783</v>
      </c>
      <c r="L47" s="668">
        <f t="shared" ref="L47:L48" si="15">IF(I47="log-mg/L",H47,LOG(K47))</f>
        <v>1.8071052305023776</v>
      </c>
      <c r="M47" s="154">
        <f>IF(I47="mol/L",H47,(K47/1000)/G40)</f>
        <v>1.5488166189124794E-4</v>
      </c>
      <c r="N47" s="668">
        <f t="shared" ref="N47:N48" si="16">IF(I47="log-mol/L",H47,LOG(M47))</f>
        <v>-3.81</v>
      </c>
      <c r="O47" s="81">
        <v>25</v>
      </c>
      <c r="P47" s="711" t="s">
        <v>580</v>
      </c>
      <c r="Q47" s="135">
        <f>VLOOKUP(P47,References!$B$7:$F$201,5,FALSE)</f>
        <v>44</v>
      </c>
    </row>
    <row r="48" spans="1:17" x14ac:dyDescent="0.2">
      <c r="A48" s="885"/>
      <c r="B48" s="886"/>
      <c r="C48" s="826"/>
      <c r="D48" s="826"/>
      <c r="E48" s="220" t="s">
        <v>43</v>
      </c>
      <c r="F48" s="62" t="s">
        <v>7</v>
      </c>
      <c r="G48" s="62">
        <v>414.1</v>
      </c>
      <c r="H48" s="220">
        <v>9500</v>
      </c>
      <c r="I48" s="714" t="s">
        <v>728</v>
      </c>
      <c r="J48" s="714" t="s">
        <v>653</v>
      </c>
      <c r="K48" s="154">
        <f>IF(I48="mg/L",H48,IF(I48="log-mg/L",10^H48,IF(I48="g/L",H48*1000,IF(I48="ug/L",H48/1000,IF(I48="ng/mL",H48/1000,IF(I48="mol/L",H48*G44*1000,IF(I48="log-mol/L",(10^(H48))*G44*1000)))))))</f>
        <v>9500</v>
      </c>
      <c r="L48" s="659">
        <f t="shared" si="15"/>
        <v>3.9777236052888476</v>
      </c>
      <c r="M48" s="154">
        <f>IF(I48="mol/L",H48,(K48/1000)/G44)</f>
        <v>2.2941318522096112E-2</v>
      </c>
      <c r="N48" s="659">
        <f t="shared" si="16"/>
        <v>-1.6393816252135303</v>
      </c>
      <c r="O48" s="452">
        <v>25</v>
      </c>
      <c r="P48" s="715" t="s">
        <v>975</v>
      </c>
      <c r="Q48" s="135">
        <f>VLOOKUP(P48,References!$B$7:$F$201,5,FALSE)</f>
        <v>3</v>
      </c>
    </row>
    <row r="49" spans="1:17" x14ac:dyDescent="0.2">
      <c r="A49" s="885"/>
      <c r="B49" s="886"/>
      <c r="C49" s="826"/>
      <c r="D49" s="826"/>
      <c r="E49" s="220" t="s">
        <v>43</v>
      </c>
      <c r="F49" s="62" t="s">
        <v>7</v>
      </c>
      <c r="G49" s="62">
        <v>414.1</v>
      </c>
      <c r="H49" s="674">
        <v>6.2699999999999999E-8</v>
      </c>
      <c r="I49" s="81" t="s">
        <v>730</v>
      </c>
      <c r="J49" s="81" t="s">
        <v>658</v>
      </c>
      <c r="K49" s="154">
        <f>IF(I49="mg/L",H49,IF(I49="log-mg/L",10^H49,IF(I49="g/L",H49*1000,IF(I49="ug/L",H49/1000,IF(I49="ng/mL",H49/1000,IF(I49="mol/L",H49*G49*1000,IF(I49="log-mol/L",(10^(H49))*G49*1000)))))))</f>
        <v>2.5964070000000002E-2</v>
      </c>
      <c r="L49" s="668">
        <f t="shared" si="3"/>
        <v>-1.5856272286669055</v>
      </c>
      <c r="M49" s="154">
        <f>IF(I49="mol/L",H49,(K49/1000)/G49)</f>
        <v>6.2699999999999999E-8</v>
      </c>
      <c r="N49" s="668">
        <f t="shared" si="4"/>
        <v>-7.2027324591692832</v>
      </c>
      <c r="O49" s="81" t="s">
        <v>708</v>
      </c>
      <c r="P49" s="84" t="s">
        <v>662</v>
      </c>
      <c r="Q49" s="135">
        <f>VLOOKUP(P49,References!$B$7:$F$201,5,FALSE)</f>
        <v>26</v>
      </c>
    </row>
    <row r="50" spans="1:17" x14ac:dyDescent="0.2">
      <c r="A50" s="885"/>
      <c r="B50" s="886"/>
      <c r="C50" s="826"/>
      <c r="D50" s="826"/>
      <c r="E50" s="220" t="s">
        <v>43</v>
      </c>
      <c r="F50" s="62" t="s">
        <v>7</v>
      </c>
      <c r="G50" s="62">
        <v>414.1</v>
      </c>
      <c r="H50" s="674">
        <v>4.7299999999999996E-6</v>
      </c>
      <c r="I50" s="81" t="s">
        <v>730</v>
      </c>
      <c r="J50" s="81" t="s">
        <v>711</v>
      </c>
      <c r="K50" s="154">
        <f>IF(I50="mg/L",H50,IF(I50="log-mg/L",10^H50,IF(I50="g/L",H50*1000,IF(I50="ug/L",H50/1000,IF(I50="ng/mL",H50/1000,IF(I50="mol/L",H50*G50*1000,IF(I50="log-mol/L",(10^(H50))*G50*1000)))))))</f>
        <v>1.958693</v>
      </c>
      <c r="L50" s="668">
        <f t="shared" si="3"/>
        <v>0.29196637124018965</v>
      </c>
      <c r="M50" s="154">
        <f>IF(I50="mol/L",H50,(K50/1000)/G50)</f>
        <v>4.7299999999999996E-6</v>
      </c>
      <c r="N50" s="668">
        <f t="shared" si="4"/>
        <v>-5.3251388592621884</v>
      </c>
      <c r="O50" s="81" t="s">
        <v>708</v>
      </c>
      <c r="P50" s="84" t="s">
        <v>662</v>
      </c>
      <c r="Q50" s="135">
        <f>VLOOKUP(P50,References!$B$7:$F$201,5,FALSE)</f>
        <v>26</v>
      </c>
    </row>
    <row r="51" spans="1:17" x14ac:dyDescent="0.2">
      <c r="A51" s="885"/>
      <c r="B51" s="886"/>
      <c r="C51" s="826"/>
      <c r="D51" s="826"/>
      <c r="E51" s="220" t="s">
        <v>43</v>
      </c>
      <c r="F51" s="62" t="s">
        <v>7</v>
      </c>
      <c r="G51" s="62">
        <v>414.1</v>
      </c>
      <c r="H51" s="674">
        <v>1.1000000000000001E-3</v>
      </c>
      <c r="I51" s="81" t="s">
        <v>730</v>
      </c>
      <c r="J51" s="81" t="s">
        <v>659</v>
      </c>
      <c r="K51" s="154">
        <f>IF(I51="mg/L",H51,IF(I51="log-mg/L",10^H51,IF(I51="g/L",H51*1000,IF(I51="ug/L",H51/1000,IF(I51="ng/mL",H51/1000,IF(I51="mol/L",H51*G51*1000,IF(I51="log-mol/L",(10^(H51))*G51*1000)))))))</f>
        <v>455.51000000000005</v>
      </c>
      <c r="L51" s="668">
        <f t="shared" si="3"/>
        <v>2.658497915660603</v>
      </c>
      <c r="M51" s="154">
        <f>IF(I51="mol/L",H51,(K51/1000)/G51)</f>
        <v>1.1000000000000001E-3</v>
      </c>
      <c r="N51" s="668">
        <f t="shared" si="4"/>
        <v>-2.9586073148417751</v>
      </c>
      <c r="O51" s="81" t="s">
        <v>708</v>
      </c>
      <c r="P51" s="84" t="s">
        <v>662</v>
      </c>
      <c r="Q51" s="135">
        <f>VLOOKUP(P51,References!$B$7:$F$201,5,FALSE)</f>
        <v>26</v>
      </c>
    </row>
    <row r="52" spans="1:17" x14ac:dyDescent="0.2">
      <c r="A52" s="889"/>
      <c r="B52" s="868"/>
      <c r="C52" s="811"/>
      <c r="D52" s="811"/>
      <c r="E52" s="391" t="s">
        <v>43</v>
      </c>
      <c r="F52" s="63" t="s">
        <v>7</v>
      </c>
      <c r="G52" s="63">
        <v>414.1</v>
      </c>
      <c r="H52" s="596">
        <v>3.32E-2</v>
      </c>
      <c r="I52" s="223" t="s">
        <v>730</v>
      </c>
      <c r="J52" s="223" t="s">
        <v>661</v>
      </c>
      <c r="K52" s="179">
        <f>IF(I52="mg/L",H52,IF(I52="log-mg/L",10^H52,IF(I52="g/L",H52*1000,IF(I52="ug/L",H52/1000,IF(I52="ng/mL",H52/1000,IF(I52="mol/L",H52*G52*1000,IF(I52="log-mol/L",(10^(H52))*G52*1000)))))))</f>
        <v>13748.12</v>
      </c>
      <c r="L52" s="273">
        <f t="shared" si="3"/>
        <v>4.1382433142064148</v>
      </c>
      <c r="M52" s="179">
        <f>IF(I52="mol/L",H52,(K52/1000)/G52)</f>
        <v>3.32E-2</v>
      </c>
      <c r="N52" s="273">
        <f t="shared" si="4"/>
        <v>-1.4788619162959638</v>
      </c>
      <c r="O52" s="223" t="s">
        <v>708</v>
      </c>
      <c r="P52" s="224" t="s">
        <v>662</v>
      </c>
      <c r="Q52" s="190">
        <f>VLOOKUP(P52,References!$B$7:$F$201,5,FALSE)</f>
        <v>26</v>
      </c>
    </row>
    <row r="53" spans="1:17" x14ac:dyDescent="0.2">
      <c r="A53" s="885" t="s">
        <v>44</v>
      </c>
      <c r="B53" s="886" t="s">
        <v>45</v>
      </c>
      <c r="C53" s="826">
        <v>464.1</v>
      </c>
      <c r="D53" s="826" t="s">
        <v>8</v>
      </c>
      <c r="E53" s="220" t="s">
        <v>45</v>
      </c>
      <c r="F53" s="220" t="s">
        <v>8</v>
      </c>
      <c r="G53" s="220">
        <v>464.1</v>
      </c>
      <c r="H53" s="220">
        <v>-0.74</v>
      </c>
      <c r="I53" s="452" t="s">
        <v>732</v>
      </c>
      <c r="J53" s="452" t="s">
        <v>707</v>
      </c>
      <c r="K53" s="154">
        <f>IF(I53="mg/L",H53,IF(I53="log-mg/L",10^H53,IF(I53="g/L",H53*1000,IF(I53="ug/L",H53/1000,IF(I53="ng/mL",H53/1000,IF(I53="mol/L",H53*G53*1000,IF(I53="log-mol/L",(10^(H53))*G53*1000)))))))</f>
        <v>0.18197008586099833</v>
      </c>
      <c r="L53" s="659">
        <f t="shared" si="3"/>
        <v>-0.74</v>
      </c>
      <c r="M53" s="154">
        <f>IF(I53="mol/L",H53,(K53/1000)/G53)</f>
        <v>3.9209240650936936E-7</v>
      </c>
      <c r="N53" s="659">
        <f t="shared" si="4"/>
        <v>-6.4066115684190299</v>
      </c>
      <c r="O53" s="452">
        <v>25</v>
      </c>
      <c r="P53" s="716" t="s">
        <v>482</v>
      </c>
      <c r="Q53" s="135">
        <f>VLOOKUP(P53,References!$B$7:$F$201,5,FALSE)</f>
        <v>12</v>
      </c>
    </row>
    <row r="54" spans="1:17" x14ac:dyDescent="0.2">
      <c r="A54" s="885"/>
      <c r="B54" s="886"/>
      <c r="C54" s="826"/>
      <c r="D54" s="826"/>
      <c r="E54" s="220" t="s">
        <v>45</v>
      </c>
      <c r="F54" s="220" t="s">
        <v>8</v>
      </c>
      <c r="G54" s="220">
        <v>464.1</v>
      </c>
      <c r="H54" s="220">
        <v>-3.55</v>
      </c>
      <c r="I54" s="452" t="s">
        <v>733</v>
      </c>
      <c r="J54" s="452" t="s">
        <v>657</v>
      </c>
      <c r="K54" s="154">
        <f>IF(I54="mg/L",H54,IF(I54="log-mg/L",10^H54,IF(I54="g/L",H54*1000,IF(I54="ug/L",H54/1000,IF(I54="ng/mL",H54/1000,IF(I54="mol/L",H54*G55*1000,IF(I54="log-mol/L",(10^(H54))*G55*1000)))))))</f>
        <v>130.80115183998333</v>
      </c>
      <c r="L54" s="659">
        <f t="shared" si="3"/>
        <v>2.1166115684190299</v>
      </c>
      <c r="M54" s="154">
        <f>IF(I54="mol/L",H54,(K54/1000)/G55)</f>
        <v>2.8183829312644545E-4</v>
      </c>
      <c r="N54" s="659">
        <f t="shared" si="4"/>
        <v>-3.55</v>
      </c>
      <c r="O54" s="452" t="s">
        <v>708</v>
      </c>
      <c r="P54" s="716" t="s">
        <v>492</v>
      </c>
      <c r="Q54" s="135">
        <f>VLOOKUP(P54,References!$B$7:$F$201,5,FALSE)</f>
        <v>84</v>
      </c>
    </row>
    <row r="55" spans="1:17" x14ac:dyDescent="0.2">
      <c r="A55" s="885"/>
      <c r="B55" s="886"/>
      <c r="C55" s="826"/>
      <c r="D55" s="826"/>
      <c r="E55" s="220" t="s">
        <v>45</v>
      </c>
      <c r="F55" s="220" t="s">
        <v>8</v>
      </c>
      <c r="G55" s="220">
        <v>464.1</v>
      </c>
      <c r="H55" s="220">
        <v>-4.5999999999999996</v>
      </c>
      <c r="I55" s="452" t="s">
        <v>733</v>
      </c>
      <c r="J55" s="658" t="s">
        <v>710</v>
      </c>
      <c r="K55" s="154">
        <f>IF(I55="mg/L",H55,IF(I55="log-mg/L",10^H55,IF(I55="g/L",H55*1000,IF(I55="ug/L",H55/1000,IF(I55="ng/mL",H55/1000,IF(I55="mol/L",H55*G54*1000,IF(I55="log-mol/L",(10^(H55))*G54*1000)))))))</f>
        <v>11.657664928635958</v>
      </c>
      <c r="L55" s="659">
        <f t="shared" ref="L55" si="17">IF(I55="log-mg/L",H55,LOG(K55))</f>
        <v>1.0666115684190298</v>
      </c>
      <c r="M55" s="154">
        <f>IF(I55="mol/L",H55,(K55/1000)/G54)</f>
        <v>2.5118864315095791E-5</v>
      </c>
      <c r="N55" s="659">
        <f t="shared" ref="N55" si="18">IF(I55="log-mol/L",H55,LOG(M55))</f>
        <v>-4.5999999999999996</v>
      </c>
      <c r="O55" s="452">
        <v>25</v>
      </c>
      <c r="P55" s="717" t="s">
        <v>580</v>
      </c>
      <c r="Q55" s="135">
        <f>VLOOKUP(P55,References!$B$7:$F$201,5,FALSE)</f>
        <v>44</v>
      </c>
    </row>
    <row r="56" spans="1:17" x14ac:dyDescent="0.2">
      <c r="A56" s="885"/>
      <c r="B56" s="886"/>
      <c r="C56" s="826"/>
      <c r="D56" s="826"/>
      <c r="E56" s="220" t="s">
        <v>45</v>
      </c>
      <c r="F56" s="220" t="s">
        <v>8</v>
      </c>
      <c r="G56" s="220">
        <v>464.1</v>
      </c>
      <c r="H56" s="752">
        <v>4.0599999999999996E-9</v>
      </c>
      <c r="I56" s="452" t="s">
        <v>730</v>
      </c>
      <c r="J56" s="452" t="s">
        <v>658</v>
      </c>
      <c r="K56" s="154">
        <f>IF(I56="mg/L",H56,IF(I56="log-mg/L",10^H56,IF(I56="g/L",H56*1000,IF(I56="ug/L",H56/1000,IF(I56="ng/mL",H56/1000,IF(I56="mol/L",H56*G56*1000,IF(I56="log-mol/L",(10^(H56))*G56*1000)))))))</f>
        <v>1.8842459999999998E-3</v>
      </c>
      <c r="L56" s="659">
        <f t="shared" si="3"/>
        <v>-2.7248623980037761</v>
      </c>
      <c r="M56" s="154">
        <f>IF(I56="mol/L",H56,(K56/1000)/G56)</f>
        <v>4.0599999999999996E-9</v>
      </c>
      <c r="N56" s="659">
        <f t="shared" si="4"/>
        <v>-8.3914739664228062</v>
      </c>
      <c r="O56" s="452" t="s">
        <v>708</v>
      </c>
      <c r="P56" s="716" t="s">
        <v>662</v>
      </c>
      <c r="Q56" s="135">
        <f>VLOOKUP(P56,References!$B$7:$F$201,5,FALSE)</f>
        <v>26</v>
      </c>
    </row>
    <row r="57" spans="1:17" x14ac:dyDescent="0.2">
      <c r="A57" s="885"/>
      <c r="B57" s="886"/>
      <c r="C57" s="826"/>
      <c r="D57" s="826"/>
      <c r="E57" s="220" t="s">
        <v>45</v>
      </c>
      <c r="F57" s="220" t="s">
        <v>8</v>
      </c>
      <c r="G57" s="220">
        <v>464.1</v>
      </c>
      <c r="H57" s="752">
        <v>1.9099999999999999E-6</v>
      </c>
      <c r="I57" s="452" t="s">
        <v>730</v>
      </c>
      <c r="J57" s="452" t="s">
        <v>711</v>
      </c>
      <c r="K57" s="154">
        <f>IF(I57="mg/L",H57,IF(I57="log-mg/L",10^H57,IF(I57="g/L",H57*1000,IF(I57="ug/L",H57/1000,IF(I57="ng/mL",H57/1000,IF(I57="mol/L",H57*G57*1000,IF(I57="log-mol/L",(10^(H57))*G57*1000)))))))</f>
        <v>0.88643099999999997</v>
      </c>
      <c r="L57" s="659">
        <f t="shared" si="3"/>
        <v>-5.235506433324251E-2</v>
      </c>
      <c r="M57" s="154">
        <f>IF(I57="mol/L",H57,(K57/1000)/G57)</f>
        <v>1.9099999999999999E-6</v>
      </c>
      <c r="N57" s="659">
        <f t="shared" si="4"/>
        <v>-5.7189666327522728</v>
      </c>
      <c r="O57" s="452" t="s">
        <v>708</v>
      </c>
      <c r="P57" s="716" t="s">
        <v>662</v>
      </c>
      <c r="Q57" s="135">
        <f>VLOOKUP(P57,References!$B$7:$F$201,5,FALSE)</f>
        <v>26</v>
      </c>
    </row>
    <row r="58" spans="1:17" x14ac:dyDescent="0.2">
      <c r="A58" s="885"/>
      <c r="B58" s="886"/>
      <c r="C58" s="826"/>
      <c r="D58" s="826"/>
      <c r="E58" s="220" t="s">
        <v>45</v>
      </c>
      <c r="F58" s="220" t="s">
        <v>8</v>
      </c>
      <c r="G58" s="220">
        <v>464.1</v>
      </c>
      <c r="H58" s="752">
        <v>4.6000000000000001E-4</v>
      </c>
      <c r="I58" s="452" t="s">
        <v>730</v>
      </c>
      <c r="J58" s="452" t="s">
        <v>659</v>
      </c>
      <c r="K58" s="154">
        <f>IF(I58="mg/L",H58,IF(I58="log-mg/L",10^H58,IF(I58="g/L",H58*1000,IF(I58="ug/L",H58/1000,IF(I58="ng/mL",H58/1000,IF(I58="mol/L",H58*G58*1000,IF(I58="log-mol/L",(10^(H58))*G58*1000)))))))</f>
        <v>213.48600000000002</v>
      </c>
      <c r="L58" s="659">
        <f t="shared" si="3"/>
        <v>2.329369400100604</v>
      </c>
      <c r="M58" s="154">
        <f>IF(I58="mol/L",H58,(K58/1000)/G58)</f>
        <v>4.6000000000000001E-4</v>
      </c>
      <c r="N58" s="659">
        <f t="shared" si="4"/>
        <v>-3.3372421683184261</v>
      </c>
      <c r="O58" s="452" t="s">
        <v>708</v>
      </c>
      <c r="P58" s="716" t="s">
        <v>662</v>
      </c>
      <c r="Q58" s="135">
        <f>VLOOKUP(P58,References!$B$7:$F$201,5,FALSE)</f>
        <v>26</v>
      </c>
    </row>
    <row r="59" spans="1:17" x14ac:dyDescent="0.2">
      <c r="A59" s="885"/>
      <c r="B59" s="886"/>
      <c r="C59" s="826"/>
      <c r="D59" s="811"/>
      <c r="E59" s="391" t="s">
        <v>45</v>
      </c>
      <c r="F59" s="391" t="s">
        <v>8</v>
      </c>
      <c r="G59" s="391">
        <v>464.1</v>
      </c>
      <c r="H59" s="753">
        <v>2.82E-3</v>
      </c>
      <c r="I59" s="601" t="s">
        <v>730</v>
      </c>
      <c r="J59" s="601" t="s">
        <v>661</v>
      </c>
      <c r="K59" s="179">
        <f>IF(I59="mg/L",H59,IF(I59="log-mg/L",10^H59,IF(I59="g/L",H59*1000,IF(I59="ug/L",H59/1000,IF(I59="ng/mL",H59/1000,IF(I59="mol/L",H59*G59*1000,IF(I59="log-mol/L",(10^(H59))*G59*1000)))))))</f>
        <v>1308.7619999999999</v>
      </c>
      <c r="L59" s="455">
        <f t="shared" si="3"/>
        <v>3.1168606767383911</v>
      </c>
      <c r="M59" s="179">
        <f>IF(I59="mol/L",H59,(K59/1000)/G59)</f>
        <v>2.82E-3</v>
      </c>
      <c r="N59" s="455">
        <f t="shared" si="4"/>
        <v>-2.5497508916806391</v>
      </c>
      <c r="O59" s="601" t="s">
        <v>708</v>
      </c>
      <c r="P59" s="456" t="s">
        <v>662</v>
      </c>
      <c r="Q59" s="190">
        <f>VLOOKUP(P59,References!$B$7:$F$201,5,FALSE)</f>
        <v>26</v>
      </c>
    </row>
    <row r="60" spans="1:17" x14ac:dyDescent="0.2">
      <c r="A60" s="888" t="s">
        <v>46</v>
      </c>
      <c r="B60" s="867" t="s">
        <v>47</v>
      </c>
      <c r="C60" s="810">
        <v>514.1</v>
      </c>
      <c r="D60" s="810" t="s">
        <v>9</v>
      </c>
      <c r="E60" s="230" t="s">
        <v>47</v>
      </c>
      <c r="F60" s="231" t="s">
        <v>9</v>
      </c>
      <c r="G60" s="231">
        <v>514.1</v>
      </c>
      <c r="H60" s="220">
        <v>0.01</v>
      </c>
      <c r="I60" s="452" t="s">
        <v>730</v>
      </c>
      <c r="J60" s="452" t="s">
        <v>653</v>
      </c>
      <c r="K60" s="154">
        <f>IF(I60="mg/L",H60,IF(I60="log-mg/L",10^H60,IF(I60="g/L",H60*1000,IF(I60="ug/L",H60/1000,IF(I60="ng/mL",H60/1000,IF(I60="mol/L",H60*G62*1000,IF(I60="log-mol/L",(10^(H60))*G62*1000)))))))</f>
        <v>5141</v>
      </c>
      <c r="L60" s="659">
        <f>IF(I60="log-mg/L",H60,LOG(K60))</f>
        <v>3.7110476038670339</v>
      </c>
      <c r="M60" s="154">
        <f>IF(I60="mol/L",H60,(K60/1000)/G62)</f>
        <v>0.01</v>
      </c>
      <c r="N60" s="659">
        <f>IF(I60="log-mol/L",H60,LOG(M60))</f>
        <v>-2</v>
      </c>
      <c r="O60" s="452">
        <v>25</v>
      </c>
      <c r="P60" s="716" t="s">
        <v>488</v>
      </c>
      <c r="Q60" s="135">
        <f>VLOOKUP(P60,References!$B$7:$F$201,5,FALSE)</f>
        <v>43</v>
      </c>
    </row>
    <row r="61" spans="1:17" x14ac:dyDescent="0.2">
      <c r="A61" s="885"/>
      <c r="B61" s="886"/>
      <c r="C61" s="826"/>
      <c r="D61" s="826"/>
      <c r="E61" s="228" t="s">
        <v>47</v>
      </c>
      <c r="F61" s="220" t="s">
        <v>9</v>
      </c>
      <c r="G61" s="220">
        <v>514.1</v>
      </c>
      <c r="H61" s="220">
        <v>260</v>
      </c>
      <c r="I61" s="452" t="s">
        <v>728</v>
      </c>
      <c r="J61" s="452" t="s">
        <v>653</v>
      </c>
      <c r="K61" s="154">
        <f>IF(I61="mg/L",H61,IF(I61="log-mg/L",10^H61,IF(I61="g/L",H61*1000,IF(I61="ug/L",H61/1000,IF(I61="ng/mL",H61/1000,IF(I61="mol/L",H61*G60*1000,IF(I61="log-mol/L",(10^(H61))*G60*1000)))))))</f>
        <v>260</v>
      </c>
      <c r="L61" s="659">
        <f t="shared" si="3"/>
        <v>2.4149733479708178</v>
      </c>
      <c r="M61" s="154">
        <f>IF(I61="mol/L",H61,(K61/1000)/G60)</f>
        <v>5.0573818323283411E-4</v>
      </c>
      <c r="N61" s="659">
        <f t="shared" si="4"/>
        <v>-3.2960742558962157</v>
      </c>
      <c r="O61" s="452">
        <v>22.4</v>
      </c>
      <c r="P61" s="716" t="s">
        <v>472</v>
      </c>
      <c r="Q61" s="135">
        <f>VLOOKUP(P61,References!$B$7:$F$201,5,FALSE)</f>
        <v>41</v>
      </c>
    </row>
    <row r="62" spans="1:17" x14ac:dyDescent="0.2">
      <c r="A62" s="885"/>
      <c r="B62" s="886"/>
      <c r="C62" s="826"/>
      <c r="D62" s="826"/>
      <c r="E62" s="228" t="s">
        <v>47</v>
      </c>
      <c r="F62" s="220" t="s">
        <v>9</v>
      </c>
      <c r="G62" s="220">
        <v>514.1</v>
      </c>
      <c r="H62" s="220">
        <v>-2.29</v>
      </c>
      <c r="I62" s="452" t="s">
        <v>732</v>
      </c>
      <c r="J62" s="452" t="s">
        <v>653</v>
      </c>
      <c r="K62" s="154">
        <f>IF(I62="mg/L",H62,IF(I62="log-mg/L",10^H62,IF(I62="g/L",H62*1000,IF(I62="ug/L",H62/1000,IF(I62="ng/mL",H62/1000,IF(I62="mol/L",H62*G63*1000,IF(I62="log-mol/L",(10^(H62))*G63*1000)))))))</f>
        <v>5.1286138399136471E-3</v>
      </c>
      <c r="L62" s="659">
        <f t="shared" si="3"/>
        <v>-2.29</v>
      </c>
      <c r="M62" s="154">
        <f>IF(I62="mol/L",H62,(K62/1000)/G63)</f>
        <v>9.9759070996180639E-9</v>
      </c>
      <c r="N62" s="659">
        <f t="shared" si="4"/>
        <v>-8.0010476038670344</v>
      </c>
      <c r="O62" s="452">
        <v>25</v>
      </c>
      <c r="P62" s="716" t="s">
        <v>482</v>
      </c>
      <c r="Q62" s="135">
        <f>VLOOKUP(P62,References!$B$7:$F$201,5,FALSE)</f>
        <v>12</v>
      </c>
    </row>
    <row r="63" spans="1:17" x14ac:dyDescent="0.2">
      <c r="A63" s="885"/>
      <c r="B63" s="886"/>
      <c r="C63" s="826"/>
      <c r="D63" s="826"/>
      <c r="E63" s="228" t="s">
        <v>47</v>
      </c>
      <c r="F63" s="220" t="s">
        <v>9</v>
      </c>
      <c r="G63" s="220">
        <v>514.1</v>
      </c>
      <c r="H63" s="220">
        <v>-1.56</v>
      </c>
      <c r="I63" s="452" t="s">
        <v>732</v>
      </c>
      <c r="J63" s="452" t="s">
        <v>707</v>
      </c>
      <c r="K63" s="154">
        <f>IF(I63="mg/L",H63,IF(I63="log-mg/L",10^H63,IF(I63="g/L",H63*1000,IF(I63="ug/L",H63/1000,IF(I63="ng/mL",H63/1000,IF(I63="mol/L",H63*G64*1000,IF(I63="log-mol/L",(10^(H63))*G64*1000)))))))</f>
        <v>2.7542287033381647E-2</v>
      </c>
      <c r="L63" s="659">
        <f t="shared" si="3"/>
        <v>-1.56</v>
      </c>
      <c r="M63" s="154">
        <f>IF(I63="mol/L",H63,(K63/1000)/G64)</f>
        <v>5.3573793101306448E-8</v>
      </c>
      <c r="N63" s="659">
        <f t="shared" si="4"/>
        <v>-7.271047603867034</v>
      </c>
      <c r="O63" s="452">
        <v>25</v>
      </c>
      <c r="P63" s="716" t="s">
        <v>482</v>
      </c>
      <c r="Q63" s="135">
        <f>VLOOKUP(P63,References!$B$7:$F$201,5,FALSE)</f>
        <v>12</v>
      </c>
    </row>
    <row r="64" spans="1:17" x14ac:dyDescent="0.2">
      <c r="A64" s="885"/>
      <c r="B64" s="886"/>
      <c r="C64" s="826"/>
      <c r="D64" s="826"/>
      <c r="E64" s="228" t="s">
        <v>47</v>
      </c>
      <c r="F64" s="220" t="s">
        <v>9</v>
      </c>
      <c r="G64" s="220">
        <v>514.1</v>
      </c>
      <c r="H64" s="220">
        <v>-4.3099999999999996</v>
      </c>
      <c r="I64" s="452" t="s">
        <v>733</v>
      </c>
      <c r="J64" s="452" t="s">
        <v>657</v>
      </c>
      <c r="K64" s="154">
        <f>IF(I64="mg/L",H64,IF(I64="log-mg/L",10^H64,IF(I64="g/L",H64*1000,IF(I64="ug/L",H64/1000,IF(I64="ng/mL",H64/1000,IF(I64="mol/L",H64*G65*1000,IF(I64="log-mol/L",(10^(H64))*G65*1000)))))))</f>
        <v>25.179529103731827</v>
      </c>
      <c r="L64" s="659">
        <f t="shared" si="3"/>
        <v>1.4010476038670341</v>
      </c>
      <c r="M64" s="154">
        <f>IF(I64="mol/L",H64,(K64/1000)/G65)</f>
        <v>4.8977881936844635E-5</v>
      </c>
      <c r="N64" s="659">
        <f t="shared" si="4"/>
        <v>-4.3099999999999996</v>
      </c>
      <c r="O64" s="452" t="s">
        <v>708</v>
      </c>
      <c r="P64" s="716" t="s">
        <v>492</v>
      </c>
      <c r="Q64" s="135">
        <f>VLOOKUP(P64,References!$B$7:$F$201,5,FALSE)</f>
        <v>84</v>
      </c>
    </row>
    <row r="65" spans="1:17" x14ac:dyDescent="0.2">
      <c r="A65" s="885"/>
      <c r="B65" s="886"/>
      <c r="C65" s="826"/>
      <c r="D65" s="826"/>
      <c r="E65" s="228" t="s">
        <v>47</v>
      </c>
      <c r="F65" s="220" t="s">
        <v>9</v>
      </c>
      <c r="G65" s="220">
        <v>514.1</v>
      </c>
      <c r="H65" s="220">
        <v>-5.39</v>
      </c>
      <c r="I65" s="452" t="s">
        <v>733</v>
      </c>
      <c r="J65" s="658" t="s">
        <v>710</v>
      </c>
      <c r="K65" s="154">
        <f>IF(I65="mg/L",H65,IF(I65="log-mg/L",10^H65,IF(I65="g/L",H65*1000,IF(I65="ug/L",H65/1000,IF(I65="ng/mL",H65/1000,IF(I65="mol/L",H65*G61*1000,IF(I65="log-mol/L",(10^(H65))*G61*1000)))))))</f>
        <v>2.0943420081909436</v>
      </c>
      <c r="L65" s="659">
        <f t="shared" ref="L65" si="19">IF(I65="log-mg/L",H65,LOG(K65))</f>
        <v>0.3210476038670339</v>
      </c>
      <c r="M65" s="154">
        <f>IF(I65="mol/L",H65,(K65/1000)/G61)</f>
        <v>4.0738027780411272E-6</v>
      </c>
      <c r="N65" s="659">
        <f t="shared" ref="N65" si="20">IF(I65="log-mol/L",H65,LOG(M65))</f>
        <v>-5.39</v>
      </c>
      <c r="O65" s="452">
        <v>25</v>
      </c>
      <c r="P65" s="717" t="s">
        <v>580</v>
      </c>
      <c r="Q65" s="135">
        <f>VLOOKUP(P65,References!$B$7:$F$201,5,FALSE)</f>
        <v>44</v>
      </c>
    </row>
    <row r="66" spans="1:17" x14ac:dyDescent="0.2">
      <c r="A66" s="885"/>
      <c r="B66" s="886"/>
      <c r="C66" s="826"/>
      <c r="D66" s="826"/>
      <c r="E66" s="228" t="s">
        <v>47</v>
      </c>
      <c r="F66" s="220" t="s">
        <v>9</v>
      </c>
      <c r="G66" s="220">
        <v>514.1</v>
      </c>
      <c r="H66" s="220">
        <v>2690</v>
      </c>
      <c r="I66" s="714" t="s">
        <v>728</v>
      </c>
      <c r="J66" s="714" t="s">
        <v>653</v>
      </c>
      <c r="K66" s="154">
        <f>IF(I66="mg/L",H66,IF(I66="log-mg/L",10^H66,IF(I66="g/L",H66*1000,IF(I66="ug/L",H66/1000,IF(I66="ng/mL",H66/1000,IF(I66="mol/L",H66*G62*1000,IF(I66="log-mol/L",(10^(H66))*G62*1000)))))))</f>
        <v>2690</v>
      </c>
      <c r="L66" s="659">
        <f t="shared" ref="L66" si="21">IF(I66="log-mg/L",H66,LOG(K66))</f>
        <v>3.4297522800024081</v>
      </c>
      <c r="M66" s="154">
        <f>IF(I66="mol/L",H66,(K66/1000)/G62)</f>
        <v>5.2324450496012446E-3</v>
      </c>
      <c r="N66" s="659">
        <f t="shared" ref="N66" si="22">IF(I66="log-mol/L",H66,LOG(M66))</f>
        <v>-2.2812953238646259</v>
      </c>
      <c r="O66" s="714" t="s">
        <v>708</v>
      </c>
      <c r="P66" s="715" t="s">
        <v>975</v>
      </c>
      <c r="Q66" s="135">
        <f>VLOOKUP(P66,References!$B$7:$F$201,5,FALSE)</f>
        <v>3</v>
      </c>
    </row>
    <row r="67" spans="1:17" x14ac:dyDescent="0.2">
      <c r="A67" s="885"/>
      <c r="B67" s="886"/>
      <c r="C67" s="826"/>
      <c r="D67" s="826"/>
      <c r="E67" s="228" t="s">
        <v>47</v>
      </c>
      <c r="F67" s="220" t="s">
        <v>9</v>
      </c>
      <c r="G67" s="220">
        <v>514.1</v>
      </c>
      <c r="H67" s="752">
        <v>2.6200000000000003E-10</v>
      </c>
      <c r="I67" s="452" t="s">
        <v>730</v>
      </c>
      <c r="J67" s="452" t="s">
        <v>658</v>
      </c>
      <c r="K67" s="154">
        <f>IF(I67="mg/L",H67,IF(I67="log-mg/L",10^H67,IF(I67="g/L",H67*1000,IF(I67="ug/L",H67/1000,IF(I67="ng/mL",H67/1000,IF(I67="mol/L",H67*G67*1000,IF(I67="log-mol/L",(10^(H67))*G67*1000)))))))</f>
        <v>1.3469420000000002E-4</v>
      </c>
      <c r="L67" s="659">
        <f t="shared" si="3"/>
        <v>-3.8706511048132204</v>
      </c>
      <c r="M67" s="154">
        <f>IF(I67="mol/L",H67,(K67/1000)/G67)</f>
        <v>2.6200000000000003E-10</v>
      </c>
      <c r="N67" s="659">
        <f t="shared" si="4"/>
        <v>-9.5816987086802552</v>
      </c>
      <c r="O67" s="452" t="s">
        <v>708</v>
      </c>
      <c r="P67" s="716" t="s">
        <v>662</v>
      </c>
      <c r="Q67" s="135">
        <f>VLOOKUP(P67,References!$B$7:$F$201,5,FALSE)</f>
        <v>26</v>
      </c>
    </row>
    <row r="68" spans="1:17" x14ac:dyDescent="0.2">
      <c r="A68" s="885"/>
      <c r="B68" s="886"/>
      <c r="C68" s="826"/>
      <c r="D68" s="826"/>
      <c r="E68" s="228" t="s">
        <v>47</v>
      </c>
      <c r="F68" s="220" t="s">
        <v>9</v>
      </c>
      <c r="G68" s="220">
        <v>514.1</v>
      </c>
      <c r="H68" s="752">
        <v>1.9000000000000001E-4</v>
      </c>
      <c r="I68" s="452" t="s">
        <v>730</v>
      </c>
      <c r="J68" s="452" t="s">
        <v>659</v>
      </c>
      <c r="K68" s="154">
        <f>IF(I68="mg/L",H68,IF(I68="log-mg/L",10^H68,IF(I68="g/L",H68*1000,IF(I68="ug/L",H68/1000,IF(I68="ng/mL",H68/1000,IF(I68="mol/L",H68*G68*1000,IF(I68="log-mol/L",(10^(H68))*G68*1000)))))))</f>
        <v>97.679000000000016</v>
      </c>
      <c r="L68" s="659">
        <f t="shared" si="3"/>
        <v>1.989801204819863</v>
      </c>
      <c r="M68" s="154">
        <f>IF(I68="mol/L",H68,(K68/1000)/G68)</f>
        <v>1.9000000000000001E-4</v>
      </c>
      <c r="N68" s="659">
        <f t="shared" si="4"/>
        <v>-3.7212463990471711</v>
      </c>
      <c r="O68" s="452" t="s">
        <v>708</v>
      </c>
      <c r="P68" s="716" t="s">
        <v>662</v>
      </c>
      <c r="Q68" s="135">
        <f>VLOOKUP(P68,References!$B$7:$F$201,5,FALSE)</f>
        <v>26</v>
      </c>
    </row>
    <row r="69" spans="1:17" x14ac:dyDescent="0.2">
      <c r="A69" s="889"/>
      <c r="B69" s="868"/>
      <c r="C69" s="811"/>
      <c r="D69" s="811"/>
      <c r="E69" s="270" t="s">
        <v>47</v>
      </c>
      <c r="F69" s="391" t="s">
        <v>9</v>
      </c>
      <c r="G69" s="391">
        <v>514.1</v>
      </c>
      <c r="H69" s="753">
        <v>2.2499999999999998E-3</v>
      </c>
      <c r="I69" s="601" t="s">
        <v>730</v>
      </c>
      <c r="J69" s="601" t="s">
        <v>661</v>
      </c>
      <c r="K69" s="179">
        <f>IF(I69="mg/L",H69,IF(I69="log-mg/L",10^H69,IF(I69="g/L",H69*1000,IF(I69="ug/L",H69/1000,IF(I69="ng/mL",H69/1000,IF(I69="mol/L",H69*G69*1000,IF(I69="log-mol/L",(10^(H69))*G69*1000)))))))</f>
        <v>1156.7249999999999</v>
      </c>
      <c r="L69" s="455">
        <f t="shared" si="3"/>
        <v>3.0632301219783962</v>
      </c>
      <c r="M69" s="179">
        <f>IF(I69="mol/L",H69,(K69/1000)/G69)</f>
        <v>2.2499999999999998E-3</v>
      </c>
      <c r="N69" s="455">
        <f t="shared" si="4"/>
        <v>-2.6478174818886377</v>
      </c>
      <c r="O69" s="601" t="s">
        <v>708</v>
      </c>
      <c r="P69" s="456" t="s">
        <v>662</v>
      </c>
      <c r="Q69" s="190">
        <f>VLOOKUP(P69,References!$B$7:$F$201,5,FALSE)</f>
        <v>26</v>
      </c>
    </row>
    <row r="70" spans="1:17" x14ac:dyDescent="0.2">
      <c r="A70" s="885" t="s">
        <v>48</v>
      </c>
      <c r="B70" s="886" t="s">
        <v>49</v>
      </c>
      <c r="C70" s="826">
        <v>564.1</v>
      </c>
      <c r="D70" s="826" t="s">
        <v>10</v>
      </c>
      <c r="E70" s="220" t="s">
        <v>49</v>
      </c>
      <c r="F70" s="220" t="s">
        <v>10</v>
      </c>
      <c r="G70" s="220">
        <v>564.1</v>
      </c>
      <c r="H70" s="220">
        <v>92.3</v>
      </c>
      <c r="I70" s="452" t="s">
        <v>728</v>
      </c>
      <c r="J70" s="452" t="s">
        <v>653</v>
      </c>
      <c r="K70" s="154">
        <f>IF(I70="mg/L",H70,IF(I70="log-mg/L",10^H70,IF(I70="g/L",H70*1000,IF(I70="ug/L",H70/1000,IF(I70="ng/mL",H70/1000,IF(I70="mol/L",H70*G70*1000,IF(I70="log-mol/L",(10^(H70))*G70*1000)))))))</f>
        <v>92.3</v>
      </c>
      <c r="L70" s="659">
        <f t="shared" si="3"/>
        <v>1.965201701025912</v>
      </c>
      <c r="M70" s="154">
        <f>IF(I70="mol/L",H70,(K70/1000)/G70)</f>
        <v>1.6362347101577733E-4</v>
      </c>
      <c r="N70" s="659">
        <f t="shared" si="4"/>
        <v>-3.7861543986994817</v>
      </c>
      <c r="O70" s="452">
        <v>21.9</v>
      </c>
      <c r="P70" s="716" t="s">
        <v>472</v>
      </c>
      <c r="Q70" s="135">
        <f>VLOOKUP(P70,References!$B$7:$F$201,5,FALSE)</f>
        <v>41</v>
      </c>
    </row>
    <row r="71" spans="1:17" x14ac:dyDescent="0.2">
      <c r="A71" s="885"/>
      <c r="B71" s="886"/>
      <c r="C71" s="826"/>
      <c r="D71" s="826"/>
      <c r="E71" s="220" t="s">
        <v>49</v>
      </c>
      <c r="F71" s="220" t="s">
        <v>10</v>
      </c>
      <c r="G71" s="220">
        <v>564.1</v>
      </c>
      <c r="H71" s="220">
        <v>-2.83</v>
      </c>
      <c r="I71" s="452" t="s">
        <v>732</v>
      </c>
      <c r="J71" s="452" t="s">
        <v>707</v>
      </c>
      <c r="K71" s="154">
        <f>IF(I71="mg/L",H71,IF(I71="log-mg/L",10^H71,IF(I71="g/L",H71*1000,IF(I71="ug/L",H71/1000,IF(I71="ng/mL",H71/1000,IF(I71="mol/L",H71*G73*1000,IF(I71="log-mol/L",(10^(H71))*G73*1000)))))))</f>
        <v>1.4791083881682066E-3</v>
      </c>
      <c r="L71" s="659">
        <f t="shared" si="3"/>
        <v>-2.83</v>
      </c>
      <c r="M71" s="154">
        <f>IF(I71="mol/L",H71,(K71/1000)/G73)</f>
        <v>2.6220676975149914E-9</v>
      </c>
      <c r="N71" s="659">
        <f t="shared" si="4"/>
        <v>-8.5813560997253937</v>
      </c>
      <c r="O71" s="452">
        <v>25</v>
      </c>
      <c r="P71" s="716" t="s">
        <v>482</v>
      </c>
      <c r="Q71" s="135">
        <f>VLOOKUP(P71,References!$B$7:$F$201,5,FALSE)</f>
        <v>12</v>
      </c>
    </row>
    <row r="72" spans="1:17" x14ac:dyDescent="0.2">
      <c r="A72" s="885"/>
      <c r="B72" s="886"/>
      <c r="C72" s="826"/>
      <c r="D72" s="826"/>
      <c r="E72" s="220" t="s">
        <v>49</v>
      </c>
      <c r="F72" s="220" t="s">
        <v>10</v>
      </c>
      <c r="G72" s="220">
        <v>564.1</v>
      </c>
      <c r="H72" s="220">
        <v>-5.13</v>
      </c>
      <c r="I72" s="452" t="s">
        <v>733</v>
      </c>
      <c r="J72" s="452" t="s">
        <v>657</v>
      </c>
      <c r="K72" s="154">
        <f>IF(I72="mg/L",H72,IF(I72="log-mg/L",10^H72,IF(I72="g/L",H72*1000,IF(I72="ug/L",H72/1000,IF(I72="ng/mL",H72/1000,IF(I72="mol/L",H72*G74*1000,IF(I72="log-mol/L",(10^(H72))*G74*1000)))))))</f>
        <v>4.181731071178473</v>
      </c>
      <c r="L72" s="659">
        <f t="shared" si="3"/>
        <v>0.62135609972539341</v>
      </c>
      <c r="M72" s="154">
        <f>IF(I72="mol/L",H72,(K72/1000)/G74)</f>
        <v>7.4131024130091704E-6</v>
      </c>
      <c r="N72" s="659">
        <f t="shared" si="4"/>
        <v>-5.13</v>
      </c>
      <c r="O72" s="452" t="s">
        <v>708</v>
      </c>
      <c r="P72" s="716" t="s">
        <v>492</v>
      </c>
      <c r="Q72" s="135">
        <f>VLOOKUP(P72,References!$B$7:$F$201,5,FALSE)</f>
        <v>84</v>
      </c>
    </row>
    <row r="73" spans="1:17" x14ac:dyDescent="0.2">
      <c r="A73" s="885"/>
      <c r="B73" s="886"/>
      <c r="C73" s="826"/>
      <c r="D73" s="826"/>
      <c r="E73" s="220" t="s">
        <v>49</v>
      </c>
      <c r="F73" s="220" t="s">
        <v>10</v>
      </c>
      <c r="G73" s="220">
        <v>564.1</v>
      </c>
      <c r="H73" s="220">
        <v>0.59699999999999998</v>
      </c>
      <c r="I73" s="452" t="s">
        <v>728</v>
      </c>
      <c r="J73" s="452" t="s">
        <v>653</v>
      </c>
      <c r="K73" s="154">
        <f>IF(I73="mg/L",H73,IF(I73="log-mg/L",10^H73,IF(I73="g/L",H73*1000,IF(I73="ug/L",H73/1000,IF(I73="ng/mL",H73/1000,IF(I73="mol/L",H73*G72*1000,IF(I73="log-mol/L",(10^(H73))*G72*1000)))))))</f>
        <v>0.59699999999999998</v>
      </c>
      <c r="L73" s="659">
        <f>IF(I73="log-mg/L",H73,LOG(K73))</f>
        <v>-0.22402566887063094</v>
      </c>
      <c r="M73" s="154">
        <f>IF(I73="mol/L",H73,(K73/1000)/G72)</f>
        <v>1.0583229923772381E-6</v>
      </c>
      <c r="N73" s="659">
        <f>IF(I73="log-mol/L",H73,LOG(M73))</f>
        <v>-5.9753817685960247</v>
      </c>
      <c r="O73" s="452">
        <v>25</v>
      </c>
      <c r="P73" s="716" t="s">
        <v>487</v>
      </c>
      <c r="Q73" s="135">
        <f>VLOOKUP(P73,References!$B$7:$F$201,5,FALSE)</f>
        <v>36</v>
      </c>
    </row>
    <row r="74" spans="1:17" x14ac:dyDescent="0.2">
      <c r="A74" s="885"/>
      <c r="B74" s="886"/>
      <c r="C74" s="826"/>
      <c r="D74" s="826"/>
      <c r="E74" s="220" t="s">
        <v>49</v>
      </c>
      <c r="F74" s="220" t="s">
        <v>10</v>
      </c>
      <c r="G74" s="220">
        <v>564.1</v>
      </c>
      <c r="H74" s="220">
        <v>-6.05</v>
      </c>
      <c r="I74" s="452" t="s">
        <v>733</v>
      </c>
      <c r="J74" s="658" t="s">
        <v>710</v>
      </c>
      <c r="K74" s="154">
        <f>IF(I74="mg/L",H74,IF(I74="log-mg/L",10^H74,IF(I74="g/L",H74*1000,IF(I74="ug/L",H74/1000,IF(I74="ng/mL",H74/1000,IF(I74="mol/L",H74*G71*1000,IF(I74="log-mol/L",(10^(H74))*G71*1000)))))))</f>
        <v>0.50275465420124543</v>
      </c>
      <c r="L74" s="659">
        <f t="shared" ref="L74" si="23">IF(I74="log-mg/L",H74,LOG(K74))</f>
        <v>-0.29864390027460669</v>
      </c>
      <c r="M74" s="154">
        <f>IF(I74="mol/L",H74,(K74/1000)/G71)</f>
        <v>8.9125093813374487E-7</v>
      </c>
      <c r="N74" s="659">
        <f t="shared" ref="N74" si="24">IF(I74="log-mol/L",H74,LOG(M74))</f>
        <v>-6.05</v>
      </c>
      <c r="O74" s="452">
        <v>25</v>
      </c>
      <c r="P74" s="717" t="s">
        <v>580</v>
      </c>
      <c r="Q74" s="135">
        <f>VLOOKUP(P74,References!$B$7:$F$201,5,FALSE)</f>
        <v>44</v>
      </c>
    </row>
    <row r="75" spans="1:17" x14ac:dyDescent="0.2">
      <c r="A75" s="885"/>
      <c r="B75" s="886"/>
      <c r="C75" s="826"/>
      <c r="D75" s="826"/>
      <c r="E75" s="220" t="s">
        <v>49</v>
      </c>
      <c r="F75" s="220" t="s">
        <v>10</v>
      </c>
      <c r="G75" s="220">
        <v>564.1</v>
      </c>
      <c r="H75" s="752">
        <v>1.6999999999999999E-11</v>
      </c>
      <c r="I75" s="452" t="s">
        <v>730</v>
      </c>
      <c r="J75" s="452" t="s">
        <v>658</v>
      </c>
      <c r="K75" s="154">
        <f>IF(I75="mg/L",H75,IF(I75="log-mg/L",10^H75,IF(I75="g/L",H75*1000,IF(I75="ug/L",H75/1000,IF(I75="ng/mL",H75/1000,IF(I75="mol/L",H75*G75*1000,IF(I75="log-mol/L",(10^(H75))*G75*1000)))))))</f>
        <v>9.5897000000000007E-6</v>
      </c>
      <c r="L75" s="659">
        <f t="shared" si="3"/>
        <v>-5.0181949788963323</v>
      </c>
      <c r="M75" s="154">
        <f>IF(I75="mol/L",H75,(K75/1000)/G75)</f>
        <v>1.6999999999999999E-11</v>
      </c>
      <c r="N75" s="659">
        <f t="shared" si="4"/>
        <v>-10.769551078621726</v>
      </c>
      <c r="O75" s="452" t="s">
        <v>708</v>
      </c>
      <c r="P75" s="716" t="s">
        <v>662</v>
      </c>
      <c r="Q75" s="135">
        <f>VLOOKUP(P75,References!$B$7:$F$201,5,FALSE)</f>
        <v>26</v>
      </c>
    </row>
    <row r="76" spans="1:17" x14ac:dyDescent="0.2">
      <c r="A76" s="885"/>
      <c r="B76" s="886"/>
      <c r="C76" s="826"/>
      <c r="D76" s="826"/>
      <c r="E76" s="220" t="s">
        <v>49</v>
      </c>
      <c r="F76" s="220" t="s">
        <v>10</v>
      </c>
      <c r="G76" s="220">
        <v>564.1</v>
      </c>
      <c r="H76" s="752">
        <v>7.6000000000000004E-5</v>
      </c>
      <c r="I76" s="452" t="s">
        <v>730</v>
      </c>
      <c r="J76" s="452" t="s">
        <v>659</v>
      </c>
      <c r="K76" s="154">
        <f>IF(I76="mg/L",H76,IF(I76="log-mg/L",10^H76,IF(I76="g/L",H76*1000,IF(I76="ug/L",H76/1000,IF(I76="ng/mL",H76/1000,IF(I76="mol/L",H76*G76*1000,IF(I76="log-mol/L",(10^(H76))*G76*1000)))))))</f>
        <v>42.871600000000001</v>
      </c>
      <c r="L76" s="659">
        <f t="shared" si="3"/>
        <v>1.632169692006185</v>
      </c>
      <c r="M76" s="154">
        <f>IF(I76="mol/L",H76,(K76/1000)/G76)</f>
        <v>7.6000000000000004E-5</v>
      </c>
      <c r="N76" s="659">
        <f t="shared" si="4"/>
        <v>-4.1191864077192086</v>
      </c>
      <c r="O76" s="452" t="s">
        <v>708</v>
      </c>
      <c r="P76" s="716" t="s">
        <v>662</v>
      </c>
      <c r="Q76" s="135">
        <f>VLOOKUP(P76,References!$B$7:$F$201,5,FALSE)</f>
        <v>26</v>
      </c>
    </row>
    <row r="77" spans="1:17" x14ac:dyDescent="0.2">
      <c r="A77" s="885"/>
      <c r="B77" s="886"/>
      <c r="C77" s="826"/>
      <c r="D77" s="811"/>
      <c r="E77" s="391" t="s">
        <v>49</v>
      </c>
      <c r="F77" s="391" t="s">
        <v>10</v>
      </c>
      <c r="G77" s="391">
        <v>564.1</v>
      </c>
      <c r="H77" s="753">
        <v>1.64E-4</v>
      </c>
      <c r="I77" s="601" t="s">
        <v>730</v>
      </c>
      <c r="J77" s="601" t="s">
        <v>661</v>
      </c>
      <c r="K77" s="179">
        <f>IF(I77="mg/L",H77,IF(I77="log-mg/L",10^H77,IF(I77="g/L",H77*1000,IF(I77="ug/L",H77/1000,IF(I77="ng/mL",H77/1000,IF(I77="mol/L",H77*G77*1000,IF(I77="log-mol/L",(10^(H77))*G77*1000)))))))</f>
        <v>92.512400000000014</v>
      </c>
      <c r="L77" s="455">
        <f t="shared" si="3"/>
        <v>1.9661999477730916</v>
      </c>
      <c r="M77" s="179">
        <f>IF(I77="mol/L",H77,(K77/1000)/G77)</f>
        <v>1.64E-4</v>
      </c>
      <c r="N77" s="455">
        <f t="shared" si="4"/>
        <v>-3.785156151952302</v>
      </c>
      <c r="O77" s="601" t="s">
        <v>708</v>
      </c>
      <c r="P77" s="456" t="s">
        <v>662</v>
      </c>
      <c r="Q77" s="190">
        <f>VLOOKUP(P77,References!$B$7:$F$201,5,FALSE)</f>
        <v>26</v>
      </c>
    </row>
    <row r="78" spans="1:17" x14ac:dyDescent="0.2">
      <c r="A78" s="888" t="s">
        <v>50</v>
      </c>
      <c r="B78" s="867" t="s">
        <v>51</v>
      </c>
      <c r="C78" s="810">
        <f>C70+50</f>
        <v>614.1</v>
      </c>
      <c r="D78" s="810" t="s">
        <v>11</v>
      </c>
      <c r="E78" s="231" t="s">
        <v>51</v>
      </c>
      <c r="F78" s="231" t="s">
        <v>11</v>
      </c>
      <c r="G78" s="231">
        <f t="shared" ref="G78:G83" si="25">G70+50</f>
        <v>614.1</v>
      </c>
      <c r="H78" s="220">
        <v>-4.12</v>
      </c>
      <c r="I78" s="452" t="s">
        <v>732</v>
      </c>
      <c r="J78" s="452" t="s">
        <v>707</v>
      </c>
      <c r="K78" s="154">
        <f>IF(I78="mg/L",H78,IF(I78="log-mg/L",10^H78,IF(I78="g/L",H78*1000,IF(I78="ug/L",H78/1000,IF(I78="ng/mL",H78/1000,IF(I78="mol/L",H78*G80*1000,IF(I78="log-mol/L",(10^(H78))*G80*1000)))))))</f>
        <v>7.5857757502918263E-5</v>
      </c>
      <c r="L78" s="659">
        <f t="shared" si="3"/>
        <v>-4.12</v>
      </c>
      <c r="M78" s="154">
        <f>IF(I78="mol/L",H78,(K78/1000)/G80)</f>
        <v>1.235267179659962E-10</v>
      </c>
      <c r="N78" s="659">
        <f t="shared" si="4"/>
        <v>-9.9082390973821681</v>
      </c>
      <c r="O78" s="452">
        <v>25</v>
      </c>
      <c r="P78" s="716" t="s">
        <v>482</v>
      </c>
      <c r="Q78" s="135">
        <f>VLOOKUP(P78,References!$B$7:$F$201,5,FALSE)</f>
        <v>12</v>
      </c>
    </row>
    <row r="79" spans="1:17" x14ac:dyDescent="0.2">
      <c r="A79" s="885"/>
      <c r="B79" s="886"/>
      <c r="C79" s="826"/>
      <c r="D79" s="826"/>
      <c r="E79" s="220" t="s">
        <v>51</v>
      </c>
      <c r="F79" s="220" t="s">
        <v>11</v>
      </c>
      <c r="G79" s="220">
        <f t="shared" si="25"/>
        <v>614.1</v>
      </c>
      <c r="H79" s="220">
        <v>-5.94</v>
      </c>
      <c r="I79" s="452" t="s">
        <v>733</v>
      </c>
      <c r="J79" s="452" t="s">
        <v>657</v>
      </c>
      <c r="K79" s="154">
        <f>IF(I79="mg/L",H79,IF(I79="log-mg/L",10^H79,IF(I79="g/L",H79*1000,IF(I79="ug/L",H79/1000,IF(I79="ng/mL",H79/1000,IF(I79="mol/L",H79*G81*1000,IF(I79="log-mol/L",(10^(H79))*G81*1000)))))))</f>
        <v>0.70508113896123448</v>
      </c>
      <c r="L79" s="659">
        <f t="shared" si="3"/>
        <v>-0.15176090261783265</v>
      </c>
      <c r="M79" s="154">
        <f>IF(I79="mol/L",H79,(K79/1000)/G81)</f>
        <v>1.1481536214968806E-6</v>
      </c>
      <c r="N79" s="659">
        <f t="shared" si="4"/>
        <v>-5.94</v>
      </c>
      <c r="O79" s="452" t="s">
        <v>708</v>
      </c>
      <c r="P79" s="716" t="s">
        <v>492</v>
      </c>
      <c r="Q79" s="135">
        <f>VLOOKUP(P79,References!$B$7:$F$201,5,FALSE)</f>
        <v>84</v>
      </c>
    </row>
    <row r="80" spans="1:17" x14ac:dyDescent="0.2">
      <c r="A80" s="885"/>
      <c r="B80" s="886"/>
      <c r="C80" s="826"/>
      <c r="D80" s="826"/>
      <c r="E80" s="220" t="s">
        <v>51</v>
      </c>
      <c r="F80" s="220" t="s">
        <v>11</v>
      </c>
      <c r="G80" s="220">
        <f t="shared" si="25"/>
        <v>614.1</v>
      </c>
      <c r="H80" s="220">
        <v>0.52</v>
      </c>
      <c r="I80" s="452" t="s">
        <v>728</v>
      </c>
      <c r="J80" s="452" t="s">
        <v>653</v>
      </c>
      <c r="K80" s="154">
        <f>IF(I80="mg/L",H80,IF(I80="log-mg/L",10^H80,IF(I80="g/L",H80*1000,IF(I80="ug/L",H80/1000,IF(I80="ng/mL",H80/1000,IF(I80="mol/L",H80*G78*1000,IF(I80="log-mol/L",(10^(H80))*G78*1000)))))))</f>
        <v>0.52</v>
      </c>
      <c r="L80" s="659">
        <f>IF(I80="log-mg/L",H80,LOG(K80))</f>
        <v>-0.28399665636520083</v>
      </c>
      <c r="M80" s="154">
        <f>IF(I80="mol/L",H80,(K80/1000)/G78)</f>
        <v>8.4676762742224399E-7</v>
      </c>
      <c r="N80" s="659">
        <f>IF(I80="log-mol/L",H80,LOG(M80))</f>
        <v>-6.0722357537473686</v>
      </c>
      <c r="O80" s="452">
        <v>25</v>
      </c>
      <c r="P80" s="716" t="s">
        <v>487</v>
      </c>
      <c r="Q80" s="135">
        <f>VLOOKUP(P80,References!$B$7:$F$201,5,FALSE)</f>
        <v>36</v>
      </c>
    </row>
    <row r="81" spans="1:17" x14ac:dyDescent="0.2">
      <c r="A81" s="885"/>
      <c r="B81" s="886"/>
      <c r="C81" s="826"/>
      <c r="D81" s="826"/>
      <c r="E81" s="220" t="s">
        <v>51</v>
      </c>
      <c r="F81" s="220" t="s">
        <v>11</v>
      </c>
      <c r="G81" s="220">
        <f t="shared" si="25"/>
        <v>614.1</v>
      </c>
      <c r="H81" s="220">
        <v>-6.97</v>
      </c>
      <c r="I81" s="452" t="s">
        <v>733</v>
      </c>
      <c r="J81" s="658" t="s">
        <v>710</v>
      </c>
      <c r="K81" s="154">
        <f>IF(I81="mg/L",H81,IF(I81="log-mg/L",10^H81,IF(I81="g/L",H81*1000,IF(I81="ug/L",H81/1000,IF(I81="ng/mL",H81/1000,IF(I81="mol/L",H81*G79*1000,IF(I81="log-mol/L",(10^(H81))*G79*1000)))))))</f>
        <v>6.5802000534641344E-2</v>
      </c>
      <c r="L81" s="659">
        <f t="shared" ref="L81" si="26">IF(I81="log-mg/L",H81,LOG(K81))</f>
        <v>-1.1817609026178324</v>
      </c>
      <c r="M81" s="154">
        <f>IF(I81="mol/L",H81,(K81/1000)/G79)</f>
        <v>1.0715193052376054E-7</v>
      </c>
      <c r="N81" s="659">
        <f t="shared" ref="N81" si="27">IF(I81="log-mol/L",H81,LOG(M81))</f>
        <v>-6.97</v>
      </c>
      <c r="O81" s="452">
        <v>25</v>
      </c>
      <c r="P81" s="717" t="s">
        <v>580</v>
      </c>
      <c r="Q81" s="135">
        <v>25</v>
      </c>
    </row>
    <row r="82" spans="1:17" x14ac:dyDescent="0.2">
      <c r="A82" s="885"/>
      <c r="B82" s="886"/>
      <c r="C82" s="826"/>
      <c r="D82" s="826"/>
      <c r="E82" s="220" t="s">
        <v>51</v>
      </c>
      <c r="F82" s="220" t="s">
        <v>11</v>
      </c>
      <c r="G82" s="220">
        <f t="shared" si="25"/>
        <v>614.1</v>
      </c>
      <c r="H82" s="752">
        <v>1.1E-12</v>
      </c>
      <c r="I82" s="452" t="s">
        <v>730</v>
      </c>
      <c r="J82" s="452" t="s">
        <v>658</v>
      </c>
      <c r="K82" s="154">
        <f t="shared" ref="K82:K88" si="28">IF(I82="mg/L",H82,IF(I82="log-mg/L",10^H82,IF(I82="g/L",H82*1000,IF(I82="ug/L",H82/1000,IF(I82="ng/mL",H82/1000,IF(I82="mol/L",H82*G82*1000,IF(I82="log-mol/L",(10^(H82))*G82*1000)))))))</f>
        <v>6.7550999999999999E-7</v>
      </c>
      <c r="L82" s="659">
        <f t="shared" si="3"/>
        <v>-6.1703682174596066</v>
      </c>
      <c r="M82" s="154">
        <f t="shared" ref="M82:M88" si="29">IF(I82="mol/L",H82,(K82/1000)/G82)</f>
        <v>1.1E-12</v>
      </c>
      <c r="N82" s="659">
        <f t="shared" si="4"/>
        <v>-11.958607314841775</v>
      </c>
      <c r="O82" s="452" t="s">
        <v>708</v>
      </c>
      <c r="P82" s="716" t="s">
        <v>662</v>
      </c>
      <c r="Q82" s="135">
        <f>VLOOKUP(P82,References!$B$7:$F$201,5,FALSE)</f>
        <v>26</v>
      </c>
    </row>
    <row r="83" spans="1:17" x14ac:dyDescent="0.2">
      <c r="A83" s="885"/>
      <c r="B83" s="886"/>
      <c r="C83" s="826"/>
      <c r="D83" s="826"/>
      <c r="E83" s="220" t="s">
        <v>51</v>
      </c>
      <c r="F83" s="220" t="s">
        <v>11</v>
      </c>
      <c r="G83" s="220">
        <f t="shared" si="25"/>
        <v>614.1</v>
      </c>
      <c r="H83" s="752">
        <v>2.6999999999999999E-5</v>
      </c>
      <c r="I83" s="452" t="s">
        <v>730</v>
      </c>
      <c r="J83" s="452" t="s">
        <v>659</v>
      </c>
      <c r="K83" s="154">
        <f t="shared" si="28"/>
        <v>16.5807</v>
      </c>
      <c r="L83" s="659">
        <f t="shared" si="3"/>
        <v>1.2196028615411554</v>
      </c>
      <c r="M83" s="154">
        <f t="shared" si="29"/>
        <v>2.6999999999999999E-5</v>
      </c>
      <c r="N83" s="659">
        <f t="shared" si="4"/>
        <v>-4.5686362358410131</v>
      </c>
      <c r="O83" s="452" t="s">
        <v>708</v>
      </c>
      <c r="P83" s="716" t="s">
        <v>662</v>
      </c>
      <c r="Q83" s="135">
        <f>VLOOKUP(P83,References!$B$7:$F$201,5,FALSE)</f>
        <v>26</v>
      </c>
    </row>
    <row r="84" spans="1:17" x14ac:dyDescent="0.2">
      <c r="A84" s="889"/>
      <c r="B84" s="868"/>
      <c r="C84" s="811"/>
      <c r="D84" s="811"/>
      <c r="E84" s="391" t="s">
        <v>51</v>
      </c>
      <c r="F84" s="391" t="s">
        <v>11</v>
      </c>
      <c r="G84" s="391">
        <f>G75+50</f>
        <v>614.1</v>
      </c>
      <c r="H84" s="753">
        <v>1.35E-4</v>
      </c>
      <c r="I84" s="601" t="s">
        <v>730</v>
      </c>
      <c r="J84" s="601" t="s">
        <v>661</v>
      </c>
      <c r="K84" s="179">
        <f t="shared" si="28"/>
        <v>82.903500000000008</v>
      </c>
      <c r="L84" s="455">
        <f t="shared" si="3"/>
        <v>1.9185728658771743</v>
      </c>
      <c r="M84" s="179">
        <f t="shared" si="29"/>
        <v>1.35E-4</v>
      </c>
      <c r="N84" s="455">
        <f t="shared" si="4"/>
        <v>-3.8696662315049939</v>
      </c>
      <c r="O84" s="601" t="s">
        <v>708</v>
      </c>
      <c r="P84" s="456" t="s">
        <v>662</v>
      </c>
      <c r="Q84" s="190">
        <f>VLOOKUP(P84,References!$B$7:$F$201,5,FALSE)</f>
        <v>26</v>
      </c>
    </row>
    <row r="85" spans="1:17" x14ac:dyDescent="0.2">
      <c r="A85" s="885" t="s">
        <v>52</v>
      </c>
      <c r="B85" s="886" t="s">
        <v>53</v>
      </c>
      <c r="C85" s="826">
        <v>664.1</v>
      </c>
      <c r="D85" s="826" t="s">
        <v>12</v>
      </c>
      <c r="E85" s="220" t="s">
        <v>53</v>
      </c>
      <c r="F85" s="62" t="s">
        <v>12</v>
      </c>
      <c r="G85" s="62">
        <v>664.1</v>
      </c>
      <c r="H85" s="62">
        <v>-5.6</v>
      </c>
      <c r="I85" s="81" t="s">
        <v>732</v>
      </c>
      <c r="J85" s="81" t="s">
        <v>707</v>
      </c>
      <c r="K85" s="154">
        <f t="shared" si="28"/>
        <v>2.5118864315095806E-6</v>
      </c>
      <c r="L85" s="668">
        <f t="shared" si="3"/>
        <v>-5.6</v>
      </c>
      <c r="M85" s="154">
        <f t="shared" si="29"/>
        <v>3.7823918559096229E-12</v>
      </c>
      <c r="N85" s="668">
        <f t="shared" si="4"/>
        <v>-11.422233480238845</v>
      </c>
      <c r="O85" s="81">
        <v>25</v>
      </c>
      <c r="P85" s="84" t="s">
        <v>482</v>
      </c>
      <c r="Q85" s="135">
        <f>VLOOKUP(P85,References!$B$7:$F$201,5,FALSE)</f>
        <v>12</v>
      </c>
    </row>
    <row r="86" spans="1:17" x14ac:dyDescent="0.2">
      <c r="A86" s="885"/>
      <c r="B86" s="886"/>
      <c r="C86" s="826"/>
      <c r="D86" s="826"/>
      <c r="E86" s="220" t="s">
        <v>53</v>
      </c>
      <c r="F86" s="62" t="s">
        <v>12</v>
      </c>
      <c r="G86" s="62">
        <v>664.1</v>
      </c>
      <c r="H86" s="62">
        <v>-6.59</v>
      </c>
      <c r="I86" s="81" t="s">
        <v>733</v>
      </c>
      <c r="J86" s="81" t="s">
        <v>657</v>
      </c>
      <c r="K86" s="154">
        <f t="shared" si="28"/>
        <v>0.17069998393368008</v>
      </c>
      <c r="L86" s="668">
        <f t="shared" si="3"/>
        <v>-0.7677665197611564</v>
      </c>
      <c r="M86" s="154">
        <f t="shared" si="29"/>
        <v>2.5703957827688611E-7</v>
      </c>
      <c r="N86" s="668">
        <f t="shared" si="4"/>
        <v>-6.59</v>
      </c>
      <c r="O86" s="81" t="s">
        <v>708</v>
      </c>
      <c r="P86" s="84" t="s">
        <v>492</v>
      </c>
      <c r="Q86" s="135">
        <f>VLOOKUP(P86,References!$B$7:$F$201,5,FALSE)</f>
        <v>84</v>
      </c>
    </row>
    <row r="87" spans="1:17" x14ac:dyDescent="0.2">
      <c r="A87" s="885"/>
      <c r="B87" s="886"/>
      <c r="C87" s="826"/>
      <c r="D87" s="826"/>
      <c r="E87" s="220" t="s">
        <v>53</v>
      </c>
      <c r="F87" s="62" t="s">
        <v>12</v>
      </c>
      <c r="G87" s="62">
        <v>664.1</v>
      </c>
      <c r="H87" s="674">
        <v>7.9999999999999996E-6</v>
      </c>
      <c r="I87" s="81" t="s">
        <v>730</v>
      </c>
      <c r="J87" s="81" t="s">
        <v>659</v>
      </c>
      <c r="K87" s="154">
        <f t="shared" si="28"/>
        <v>5.3128000000000002</v>
      </c>
      <c r="L87" s="668">
        <f t="shared" ref="L87:L157" si="30">IF(I87="log-mg/L",H87,LOG(K87))</f>
        <v>0.72532346723078767</v>
      </c>
      <c r="M87" s="154">
        <f t="shared" si="29"/>
        <v>7.9999999999999996E-6</v>
      </c>
      <c r="N87" s="668">
        <f t="shared" ref="N87:N95" si="31">IF(I87="log-mol/L",H87,LOG(M87))</f>
        <v>-5.0969100130080562</v>
      </c>
      <c r="O87" s="81" t="s">
        <v>708</v>
      </c>
      <c r="P87" s="84" t="s">
        <v>662</v>
      </c>
      <c r="Q87" s="135">
        <f>VLOOKUP(P87,References!$B$7:$F$201,5,FALSE)</f>
        <v>26</v>
      </c>
    </row>
    <row r="88" spans="1:17" x14ac:dyDescent="0.2">
      <c r="A88" s="885"/>
      <c r="B88" s="886"/>
      <c r="C88" s="826"/>
      <c r="D88" s="811"/>
      <c r="E88" s="391" t="s">
        <v>53</v>
      </c>
      <c r="F88" s="63" t="s">
        <v>12</v>
      </c>
      <c r="G88" s="63">
        <v>664.1</v>
      </c>
      <c r="H88" s="597">
        <v>4.2899999999999999E-5</v>
      </c>
      <c r="I88" s="223" t="s">
        <v>730</v>
      </c>
      <c r="J88" s="223" t="s">
        <v>661</v>
      </c>
      <c r="K88" s="179">
        <f t="shared" si="28"/>
        <v>28.489889999999999</v>
      </c>
      <c r="L88" s="273">
        <f t="shared" si="30"/>
        <v>1.4546907724235683</v>
      </c>
      <c r="M88" s="179">
        <f t="shared" si="29"/>
        <v>4.2899999999999999E-5</v>
      </c>
      <c r="N88" s="273">
        <f t="shared" si="31"/>
        <v>-4.367542707815276</v>
      </c>
      <c r="O88" s="223" t="s">
        <v>708</v>
      </c>
      <c r="P88" s="224" t="s">
        <v>662</v>
      </c>
      <c r="Q88" s="190">
        <f>VLOOKUP(P88,References!$B$7:$F$201,5,FALSE)</f>
        <v>26</v>
      </c>
    </row>
    <row r="89" spans="1:17" x14ac:dyDescent="0.2">
      <c r="A89" s="888" t="s">
        <v>54</v>
      </c>
      <c r="B89" s="867" t="s">
        <v>55</v>
      </c>
      <c r="C89" s="810">
        <v>714.1</v>
      </c>
      <c r="D89" s="810" t="s">
        <v>13</v>
      </c>
      <c r="E89" s="231" t="s">
        <v>55</v>
      </c>
      <c r="F89" s="61" t="s">
        <v>13</v>
      </c>
      <c r="G89" s="61">
        <v>714.1</v>
      </c>
      <c r="H89" s="62">
        <v>-7.42</v>
      </c>
      <c r="I89" s="81" t="s">
        <v>733</v>
      </c>
      <c r="J89" s="81" t="s">
        <v>657</v>
      </c>
      <c r="K89" s="154">
        <f>IF(I89="mg/L",H89,IF(I89="log-mg/L",10^H89,IF(I89="g/L",H89*1000,IF(I89="ug/L",H89/1000,IF(I89="ng/mL",H89/1000,IF(I89="mol/L",H89*G91*1000,IF(I89="log-mol/L",(10^(H89))*G91*1000)))))))</f>
        <v>2.7149324791251272E-2</v>
      </c>
      <c r="L89" s="668">
        <f>IF(I89="log-mg/L",H89,LOG(K89))</f>
        <v>-1.5662409669252313</v>
      </c>
      <c r="M89" s="154">
        <f>IF(I89="mol/L",H89,(K89/1000)/G91)</f>
        <v>3.8018939632056113E-8</v>
      </c>
      <c r="N89" s="668">
        <f>IF(I89="log-mol/L",H89,LOG(M89))</f>
        <v>-7.42</v>
      </c>
      <c r="O89" s="81" t="s">
        <v>708</v>
      </c>
      <c r="P89" s="84" t="s">
        <v>492</v>
      </c>
      <c r="Q89" s="135">
        <f>VLOOKUP(P89,References!$B$7:$F$201,5,FALSE)</f>
        <v>84</v>
      </c>
    </row>
    <row r="90" spans="1:17" x14ac:dyDescent="0.2">
      <c r="A90" s="885"/>
      <c r="B90" s="886"/>
      <c r="C90" s="826"/>
      <c r="D90" s="826"/>
      <c r="E90" s="220" t="s">
        <v>55</v>
      </c>
      <c r="F90" s="62" t="s">
        <v>13</v>
      </c>
      <c r="G90" s="62">
        <v>714.1</v>
      </c>
      <c r="H90" s="62">
        <v>0.29599999999999999</v>
      </c>
      <c r="I90" s="81" t="s">
        <v>728</v>
      </c>
      <c r="J90" s="81" t="s">
        <v>653</v>
      </c>
      <c r="K90" s="154">
        <f>IF(I90="mg/L",H90,IF(I90="log-mg/L",10^H90,IF(I90="g/L",H90*1000,IF(I90="ug/L",H90/1000,IF(I90="ng/mL",H90/1000,IF(I90="mol/L",H90*G89*1000,IF(I90="log-mol/L",(10^(H90))*G89*1000)))))))</f>
        <v>0.29599999999999999</v>
      </c>
      <c r="L90" s="668">
        <f t="shared" si="30"/>
        <v>-0.52870828894106148</v>
      </c>
      <c r="M90" s="154">
        <f>IF(I90="mol/L",H90,(K90/1000)/G89)</f>
        <v>4.1450777202072535E-7</v>
      </c>
      <c r="N90" s="668">
        <f t="shared" si="31"/>
        <v>-6.3824673220158301</v>
      </c>
      <c r="O90" s="81">
        <v>25</v>
      </c>
      <c r="P90" s="84" t="s">
        <v>487</v>
      </c>
      <c r="Q90" s="135">
        <f>VLOOKUP(P90,References!$B$7:$F$201,5,FALSE)</f>
        <v>36</v>
      </c>
    </row>
    <row r="91" spans="1:17" x14ac:dyDescent="0.2">
      <c r="A91" s="885"/>
      <c r="B91" s="886"/>
      <c r="C91" s="826"/>
      <c r="D91" s="826"/>
      <c r="E91" s="220" t="s">
        <v>55</v>
      </c>
      <c r="F91" s="62" t="s">
        <v>13</v>
      </c>
      <c r="G91" s="62">
        <v>714.1</v>
      </c>
      <c r="H91" s="62">
        <v>-8.4</v>
      </c>
      <c r="I91" s="81" t="s">
        <v>733</v>
      </c>
      <c r="J91" s="439" t="s">
        <v>710</v>
      </c>
      <c r="K91" s="154">
        <f>IF(I91="mg/L",H91,IF(I91="log-mg/L",10^H91,IF(I91="g/L",H91*1000,IF(I91="ug/L",H91/1000,IF(I91="ng/mL",H91/1000,IF(I91="mol/L",H91*G90*1000,IF(I91="log-mol/L",(10^(H91))*G90*1000)))))))</f>
        <v>2.8428833049225196E-3</v>
      </c>
      <c r="L91" s="668">
        <f t="shared" ref="L91" si="32">IF(I91="log-mg/L",H91,LOG(K91))</f>
        <v>-2.5462409669252319</v>
      </c>
      <c r="M91" s="154">
        <f>IF(I91="mol/L",H91,(K91/1000)/G90)</f>
        <v>3.9810717055349665E-9</v>
      </c>
      <c r="N91" s="668">
        <f t="shared" ref="N91" si="33">IF(I91="log-mol/L",H91,LOG(M91))</f>
        <v>-8.4</v>
      </c>
      <c r="O91" s="81">
        <v>25</v>
      </c>
      <c r="P91" s="711" t="s">
        <v>580</v>
      </c>
      <c r="Q91" s="135">
        <f>VLOOKUP(P91,References!$B$7:$F$201,5,FALSE)</f>
        <v>44</v>
      </c>
    </row>
    <row r="92" spans="1:17" x14ac:dyDescent="0.2">
      <c r="A92" s="885"/>
      <c r="B92" s="886"/>
      <c r="C92" s="826"/>
      <c r="D92" s="826"/>
      <c r="E92" s="220" t="s">
        <v>55</v>
      </c>
      <c r="F92" s="62" t="s">
        <v>13</v>
      </c>
      <c r="G92" s="62">
        <v>714.1</v>
      </c>
      <c r="H92" s="62">
        <v>0.29599999999999999</v>
      </c>
      <c r="I92" s="712" t="s">
        <v>728</v>
      </c>
      <c r="J92" s="712" t="s">
        <v>653</v>
      </c>
      <c r="K92" s="154">
        <f>IF(I92="mg/L",H92,IF(I92="log-mg/L",10^H92,IF(I92="g/L",H92*1000,IF(I92="ug/L",H92/1000,IF(I92="ng/mL",H92/1000,IF(I92="mol/L",H92*G91*1000,IF(I92="log-mol/L",(10^(H92))*G91*1000)))))))</f>
        <v>0.29599999999999999</v>
      </c>
      <c r="L92" s="668">
        <f t="shared" ref="L92" si="34">IF(I92="log-mg/L",H92,LOG(K92))</f>
        <v>-0.52870828894106148</v>
      </c>
      <c r="M92" s="154">
        <f>IF(I92="mol/L",H92,(K92/1000)/G91)</f>
        <v>4.1450777202072535E-7</v>
      </c>
      <c r="N92" s="668">
        <f t="shared" ref="N92" si="35">IF(I92="log-mol/L",H92,LOG(M92))</f>
        <v>-6.3824673220158301</v>
      </c>
      <c r="O92" s="712" t="s">
        <v>708</v>
      </c>
      <c r="P92" s="715" t="s">
        <v>975</v>
      </c>
      <c r="Q92" s="135">
        <f>VLOOKUP(P92,References!$B$7:$F$201,5,FALSE)</f>
        <v>3</v>
      </c>
    </row>
    <row r="93" spans="1:17" x14ac:dyDescent="0.2">
      <c r="A93" s="885"/>
      <c r="B93" s="886"/>
      <c r="C93" s="826"/>
      <c r="D93" s="826"/>
      <c r="E93" s="220" t="s">
        <v>55</v>
      </c>
      <c r="F93" s="62" t="s">
        <v>13</v>
      </c>
      <c r="G93" s="62">
        <v>714.1</v>
      </c>
      <c r="H93" s="674">
        <v>4.5999999999999998E-15</v>
      </c>
      <c r="I93" s="81" t="s">
        <v>730</v>
      </c>
      <c r="J93" s="81" t="s">
        <v>658</v>
      </c>
      <c r="K93" s="154">
        <f>IF(I93="mg/L",H93,IF(I93="log-mg/L",10^H93,IF(I93="g/L",H93*1000,IF(I93="ug/L",H93/1000,IF(I93="ng/mL",H93/1000,IF(I93="mol/L",H93*G93*1000,IF(I93="log-mol/L",(10^(H93))*G93*1000)))))))</f>
        <v>3.2848599999999998E-9</v>
      </c>
      <c r="L93" s="668">
        <f t="shared" si="30"/>
        <v>-8.4834831352436577</v>
      </c>
      <c r="M93" s="154">
        <f>IF(I93="mol/L",H93,(K93/1000)/G93)</f>
        <v>4.5999999999999998E-15</v>
      </c>
      <c r="N93" s="668">
        <f t="shared" si="31"/>
        <v>-14.337242168318426</v>
      </c>
      <c r="O93" s="81" t="s">
        <v>708</v>
      </c>
      <c r="P93" s="84" t="s">
        <v>662</v>
      </c>
      <c r="Q93" s="135">
        <f>VLOOKUP(P93,References!$B$7:$F$201,5,FALSE)</f>
        <v>26</v>
      </c>
    </row>
    <row r="94" spans="1:17" x14ac:dyDescent="0.2">
      <c r="A94" s="885"/>
      <c r="B94" s="886"/>
      <c r="C94" s="826"/>
      <c r="D94" s="826"/>
      <c r="E94" s="220" t="s">
        <v>55</v>
      </c>
      <c r="F94" s="62" t="s">
        <v>13</v>
      </c>
      <c r="G94" s="62">
        <v>714.1</v>
      </c>
      <c r="H94" s="674">
        <v>2.0999999999999998E-6</v>
      </c>
      <c r="I94" s="81" t="s">
        <v>730</v>
      </c>
      <c r="J94" s="81" t="s">
        <v>659</v>
      </c>
      <c r="K94" s="154">
        <f>IF(I94="mg/L",H94,IF(I94="log-mg/L",10^H94,IF(I94="g/L",H94*1000,IF(I94="ug/L",H94/1000,IF(I94="ng/mL",H94/1000,IF(I94="mol/L",H94*G94*1000,IF(I94="log-mol/L",(10^(H94))*G94*1000)))))))</f>
        <v>1.4996099999999999</v>
      </c>
      <c r="L94" s="668">
        <f t="shared" si="30"/>
        <v>0.175978327808688</v>
      </c>
      <c r="M94" s="154">
        <f>IF(I94="mol/L",H94,(K94/1000)/G94)</f>
        <v>2.0999999999999998E-6</v>
      </c>
      <c r="N94" s="668">
        <f t="shared" si="31"/>
        <v>-5.6777807052660805</v>
      </c>
      <c r="O94" s="81" t="s">
        <v>708</v>
      </c>
      <c r="P94" s="84" t="s">
        <v>662</v>
      </c>
      <c r="Q94" s="135">
        <f>VLOOKUP(P94,References!$B$7:$F$201,5,FALSE)</f>
        <v>26</v>
      </c>
    </row>
    <row r="95" spans="1:17" ht="17" thickBot="1" x14ac:dyDescent="0.25">
      <c r="A95" s="885"/>
      <c r="B95" s="886"/>
      <c r="C95" s="826"/>
      <c r="D95" s="826"/>
      <c r="E95" s="220" t="s">
        <v>55</v>
      </c>
      <c r="F95" s="62" t="s">
        <v>13</v>
      </c>
      <c r="G95" s="62">
        <v>714.1</v>
      </c>
      <c r="H95" s="674">
        <v>3.2499999999999997E-5</v>
      </c>
      <c r="I95" s="81" t="s">
        <v>730</v>
      </c>
      <c r="J95" s="81" t="s">
        <v>661</v>
      </c>
      <c r="K95" s="154">
        <f>IF(I95="mg/L",H95,IF(I95="log-mg/L",10^H95,IF(I95="g/L",H95*1000,IF(I95="ug/L",H95/1000,IF(I95="ng/mL",H95/1000,IF(I95="mol/L",H95*G95*1000,IF(I95="log-mol/L",(10^(H95))*G95*1000)))))))</f>
        <v>23.20825</v>
      </c>
      <c r="L95" s="668">
        <f t="shared" si="30"/>
        <v>1.3656423940536431</v>
      </c>
      <c r="M95" s="154">
        <f>IF(I95="mol/L",H95,(K95/1000)/G95)</f>
        <v>3.2499999999999997E-5</v>
      </c>
      <c r="N95" s="668">
        <f t="shared" si="31"/>
        <v>-4.4881166390211256</v>
      </c>
      <c r="O95" s="81" t="s">
        <v>708</v>
      </c>
      <c r="P95" s="84" t="s">
        <v>662</v>
      </c>
      <c r="Q95" s="135">
        <f>VLOOKUP(P95,References!$B$7:$F$201,5,FALSE)</f>
        <v>26</v>
      </c>
    </row>
    <row r="96" spans="1:17" ht="17" thickBot="1" x14ac:dyDescent="0.25">
      <c r="A96" s="90" t="s">
        <v>142</v>
      </c>
      <c r="B96" s="241" t="s">
        <v>141</v>
      </c>
      <c r="C96" s="94"/>
      <c r="D96" s="94"/>
      <c r="E96" s="91"/>
      <c r="F96" s="261"/>
      <c r="G96" s="261"/>
      <c r="H96" s="261"/>
      <c r="I96" s="261"/>
      <c r="J96" s="261"/>
      <c r="K96" s="695"/>
      <c r="L96" s="457"/>
      <c r="M96" s="695"/>
      <c r="N96" s="457"/>
      <c r="O96" s="261"/>
      <c r="P96" s="458"/>
      <c r="Q96" s="459"/>
    </row>
    <row r="97" spans="1:17" x14ac:dyDescent="0.2">
      <c r="A97" s="885" t="s">
        <v>56</v>
      </c>
      <c r="B97" s="886" t="s">
        <v>57</v>
      </c>
      <c r="C97" s="826">
        <v>300.10000000000002</v>
      </c>
      <c r="D97" s="826" t="s">
        <v>735</v>
      </c>
      <c r="E97" s="220" t="s">
        <v>57</v>
      </c>
      <c r="F97" s="62" t="s">
        <v>735</v>
      </c>
      <c r="G97" s="62">
        <v>300.10000000000002</v>
      </c>
      <c r="H97" s="62">
        <v>-1</v>
      </c>
      <c r="I97" s="81" t="s">
        <v>733</v>
      </c>
      <c r="J97" s="81" t="s">
        <v>657</v>
      </c>
      <c r="K97" s="154">
        <f>IF(I97="mg/L",H97,IF(I97="log-mg/L",10^H97,IF(I97="g/L",H97*1000,IF(I97="ug/L",H97/1000,IF(I97="ng/mL",H97/1000,IF(I97="mol/L",H97*G97*1000,IF(I97="log-mol/L",(10^(H97))*G97*1000)))))))</f>
        <v>30010.000000000004</v>
      </c>
      <c r="L97" s="668">
        <f t="shared" si="30"/>
        <v>4.4772659954248528</v>
      </c>
      <c r="M97" s="154">
        <f>IF(I97="mol/L",H97,(K97/1000)/G97)</f>
        <v>0.1</v>
      </c>
      <c r="N97" s="668">
        <f t="shared" ref="N97:N137" si="36">IF(I97="log-mol/L",H97,LOG(M97))</f>
        <v>-1</v>
      </c>
      <c r="O97" s="81" t="s">
        <v>708</v>
      </c>
      <c r="P97" s="84" t="s">
        <v>492</v>
      </c>
      <c r="Q97" s="135">
        <f>VLOOKUP(P97,References!$B$7:$F$201,5,FALSE)</f>
        <v>84</v>
      </c>
    </row>
    <row r="98" spans="1:17" x14ac:dyDescent="0.2">
      <c r="A98" s="885"/>
      <c r="B98" s="886"/>
      <c r="C98" s="826"/>
      <c r="D98" s="826"/>
      <c r="E98" s="220" t="s">
        <v>57</v>
      </c>
      <c r="F98" s="62" t="s">
        <v>735</v>
      </c>
      <c r="G98" s="62">
        <v>300.10000000000002</v>
      </c>
      <c r="H98" s="62">
        <v>-1.64</v>
      </c>
      <c r="I98" s="81" t="s">
        <v>733</v>
      </c>
      <c r="J98" s="439" t="s">
        <v>710</v>
      </c>
      <c r="K98" s="154">
        <f>IF(I98="mg/L",H98,IF(I98="log-mg/L",10^H98,IF(I98="g/L",H98*1000,IF(I98="ug/L",H98/1000,IF(I98="ng/mL",H98/1000,IF(I98="mol/L",H98*G97*1000,IF(I98="log-mol/L",(10^(H98))*G97*1000)))))))</f>
        <v>6874.8938259560846</v>
      </c>
      <c r="L98" s="668">
        <f t="shared" ref="L98" si="37">IF(I98="log-mg/L",H98,LOG(K98))</f>
        <v>3.8372659954248527</v>
      </c>
      <c r="M98" s="154">
        <f>IF(I98="mol/L",H98,(K98/1000)/G97)</f>
        <v>2.2908676527677724E-2</v>
      </c>
      <c r="N98" s="668">
        <f t="shared" ref="N98" si="38">IF(I98="log-mol/L",H98,LOG(M98))</f>
        <v>-1.64</v>
      </c>
      <c r="O98" s="81">
        <v>25</v>
      </c>
      <c r="P98" s="711" t="s">
        <v>580</v>
      </c>
      <c r="Q98" s="135">
        <f>VLOOKUP(P98,References!$B$7:$F$201,5,FALSE)</f>
        <v>44</v>
      </c>
    </row>
    <row r="99" spans="1:17" x14ac:dyDescent="0.2">
      <c r="A99" s="885"/>
      <c r="B99" s="886"/>
      <c r="C99" s="826"/>
      <c r="D99" s="826"/>
      <c r="E99" s="220" t="s">
        <v>57</v>
      </c>
      <c r="F99" s="62" t="s">
        <v>735</v>
      </c>
      <c r="G99" s="62">
        <v>300.10000000000002</v>
      </c>
      <c r="H99" s="674">
        <v>3.57E-4</v>
      </c>
      <c r="I99" s="81" t="s">
        <v>730</v>
      </c>
      <c r="J99" s="81" t="s">
        <v>658</v>
      </c>
      <c r="K99" s="154">
        <f>IF(I99="mg/L",H99,IF(I99="log-mg/L",10^H99,IF(I99="g/L",H99*1000,IF(I99="ug/L",H99/1000,IF(I99="ng/mL",H99/1000,IF(I99="mol/L",H99*G98*1000,IF(I99="log-mol/L",(10^(H99))*G98*1000)))))))</f>
        <v>107.13570000000001</v>
      </c>
      <c r="L99" s="668">
        <f t="shared" si="30"/>
        <v>2.029934211537046</v>
      </c>
      <c r="M99" s="154">
        <f>IF(I99="mol/L",H99,(K99/1000)/G98)</f>
        <v>3.57E-4</v>
      </c>
      <c r="N99" s="668">
        <f t="shared" si="36"/>
        <v>-3.4473317838878068</v>
      </c>
      <c r="O99" s="81" t="s">
        <v>708</v>
      </c>
      <c r="P99" s="84" t="s">
        <v>662</v>
      </c>
      <c r="Q99" s="135">
        <f>VLOOKUP(P99,References!$B$7:$F$201,5,FALSE)</f>
        <v>26</v>
      </c>
    </row>
    <row r="100" spans="1:17" x14ac:dyDescent="0.2">
      <c r="A100" s="885"/>
      <c r="B100" s="886"/>
      <c r="C100" s="826"/>
      <c r="D100" s="826"/>
      <c r="E100" s="220" t="s">
        <v>57</v>
      </c>
      <c r="F100" s="62" t="s">
        <v>735</v>
      </c>
      <c r="G100" s="62">
        <v>300.10000000000002</v>
      </c>
      <c r="H100" s="663">
        <v>2.7899999999999999E-3</v>
      </c>
      <c r="I100" s="81" t="s">
        <v>730</v>
      </c>
      <c r="J100" s="81" t="s">
        <v>711</v>
      </c>
      <c r="K100" s="154">
        <f t="shared" ref="K100:K106" si="39">IF(I100="mg/L",H100,IF(I100="log-mg/L",10^H100,IF(I100="g/L",H100*1000,IF(I100="ug/L",H100/1000,IF(I100="ng/mL",H100/1000,IF(I100="mol/L",H100*G100*1000,IF(I100="log-mol/L",(10^(H100))*G100*1000)))))))</f>
        <v>837.279</v>
      </c>
      <c r="L100" s="668">
        <f t="shared" si="30"/>
        <v>2.9228701986984502</v>
      </c>
      <c r="M100" s="154">
        <f t="shared" ref="M100:M106" si="40">IF(I100="mol/L",H100,(K100/1000)/G100)</f>
        <v>2.7899999999999999E-3</v>
      </c>
      <c r="N100" s="668">
        <f t="shared" si="36"/>
        <v>-2.5543957967264026</v>
      </c>
      <c r="O100" s="81" t="s">
        <v>708</v>
      </c>
      <c r="P100" s="84" t="s">
        <v>662</v>
      </c>
      <c r="Q100" s="135">
        <f>VLOOKUP(P100,References!$B$7:$F$201,5,FALSE)</f>
        <v>26</v>
      </c>
    </row>
    <row r="101" spans="1:17" x14ac:dyDescent="0.2">
      <c r="A101" s="885"/>
      <c r="B101" s="886"/>
      <c r="C101" s="826"/>
      <c r="D101" s="826"/>
      <c r="E101" s="220" t="s">
        <v>57</v>
      </c>
      <c r="F101" s="62" t="s">
        <v>735</v>
      </c>
      <c r="G101" s="62">
        <v>300.10000000000002</v>
      </c>
      <c r="H101" s="664">
        <v>3.33</v>
      </c>
      <c r="I101" s="81" t="s">
        <v>730</v>
      </c>
      <c r="J101" s="81" t="s">
        <v>659</v>
      </c>
      <c r="K101" s="154">
        <f t="shared" si="39"/>
        <v>999333.00000000012</v>
      </c>
      <c r="L101" s="668">
        <f t="shared" si="30"/>
        <v>5.9997102289311721</v>
      </c>
      <c r="M101" s="154">
        <f t="shared" si="40"/>
        <v>3.33</v>
      </c>
      <c r="N101" s="668">
        <f t="shared" si="36"/>
        <v>0.52244423350631986</v>
      </c>
      <c r="O101" s="81" t="s">
        <v>708</v>
      </c>
      <c r="P101" s="84" t="s">
        <v>662</v>
      </c>
      <c r="Q101" s="135">
        <f>VLOOKUP(P101,References!$B$7:$F$201,5,FALSE)</f>
        <v>26</v>
      </c>
    </row>
    <row r="102" spans="1:17" x14ac:dyDescent="0.2">
      <c r="A102" s="889"/>
      <c r="B102" s="868"/>
      <c r="C102" s="811"/>
      <c r="D102" s="811"/>
      <c r="E102" s="391" t="s">
        <v>57</v>
      </c>
      <c r="F102" s="63" t="s">
        <v>735</v>
      </c>
      <c r="G102" s="63">
        <v>300.10000000000002</v>
      </c>
      <c r="H102" s="595">
        <v>7.2500000000000004E-3</v>
      </c>
      <c r="I102" s="223" t="s">
        <v>730</v>
      </c>
      <c r="J102" s="223" t="s">
        <v>661</v>
      </c>
      <c r="K102" s="179">
        <f t="shared" si="39"/>
        <v>2175.7250000000004</v>
      </c>
      <c r="L102" s="273">
        <f t="shared" si="30"/>
        <v>3.3376040019958464</v>
      </c>
      <c r="M102" s="179">
        <f t="shared" si="40"/>
        <v>7.2500000000000004E-3</v>
      </c>
      <c r="N102" s="273">
        <f t="shared" si="36"/>
        <v>-2.1396619934290064</v>
      </c>
      <c r="O102" s="223" t="s">
        <v>708</v>
      </c>
      <c r="P102" s="224" t="s">
        <v>662</v>
      </c>
      <c r="Q102" s="190">
        <f>VLOOKUP(P102,References!$B$7:$F$201,5,FALSE)</f>
        <v>26</v>
      </c>
    </row>
    <row r="103" spans="1:17" x14ac:dyDescent="0.2">
      <c r="A103" s="885" t="s">
        <v>58</v>
      </c>
      <c r="B103" s="886" t="s">
        <v>59</v>
      </c>
      <c r="C103" s="826">
        <v>350.1</v>
      </c>
      <c r="D103" s="826" t="s">
        <v>16</v>
      </c>
      <c r="E103" s="220" t="s">
        <v>59</v>
      </c>
      <c r="F103" s="62" t="s">
        <v>16</v>
      </c>
      <c r="G103" s="62">
        <v>350.1</v>
      </c>
      <c r="H103" s="674">
        <v>2.3099999999999999E-5</v>
      </c>
      <c r="I103" s="81" t="s">
        <v>730</v>
      </c>
      <c r="J103" s="81" t="s">
        <v>658</v>
      </c>
      <c r="K103" s="154">
        <f t="shared" si="39"/>
        <v>8.0873100000000004</v>
      </c>
      <c r="L103" s="668">
        <f t="shared" si="30"/>
        <v>0.90780409065717693</v>
      </c>
      <c r="M103" s="154">
        <f t="shared" si="40"/>
        <v>2.3099999999999999E-5</v>
      </c>
      <c r="N103" s="668">
        <f t="shared" si="36"/>
        <v>-4.636388020107856</v>
      </c>
      <c r="O103" s="81" t="s">
        <v>708</v>
      </c>
      <c r="P103" s="84" t="s">
        <v>662</v>
      </c>
      <c r="Q103" s="135">
        <f>VLOOKUP(P103,References!$B$7:$F$201,5,FALSE)</f>
        <v>26</v>
      </c>
    </row>
    <row r="104" spans="1:17" x14ac:dyDescent="0.2">
      <c r="A104" s="885"/>
      <c r="B104" s="886"/>
      <c r="C104" s="826"/>
      <c r="D104" s="826"/>
      <c r="E104" s="220" t="s">
        <v>59</v>
      </c>
      <c r="F104" s="62" t="s">
        <v>16</v>
      </c>
      <c r="G104" s="62">
        <v>350.1</v>
      </c>
      <c r="H104" s="674">
        <v>2.7900000000000001E-4</v>
      </c>
      <c r="I104" s="81" t="s">
        <v>730</v>
      </c>
      <c r="J104" s="81" t="s">
        <v>711</v>
      </c>
      <c r="K104" s="154">
        <f t="shared" si="39"/>
        <v>97.677900000000008</v>
      </c>
      <c r="L104" s="668">
        <f t="shared" si="30"/>
        <v>1.9897963140386301</v>
      </c>
      <c r="M104" s="154">
        <f t="shared" si="40"/>
        <v>2.7900000000000001E-4</v>
      </c>
      <c r="N104" s="668">
        <f t="shared" si="36"/>
        <v>-3.5543957967264026</v>
      </c>
      <c r="O104" s="81" t="s">
        <v>708</v>
      </c>
      <c r="P104" s="84" t="s">
        <v>662</v>
      </c>
      <c r="Q104" s="135">
        <f>VLOOKUP(P104,References!$B$7:$F$201,5,FALSE)</f>
        <v>26</v>
      </c>
    </row>
    <row r="105" spans="1:17" x14ac:dyDescent="0.2">
      <c r="A105" s="885"/>
      <c r="B105" s="886"/>
      <c r="C105" s="826"/>
      <c r="D105" s="826"/>
      <c r="E105" s="220" t="s">
        <v>59</v>
      </c>
      <c r="F105" s="62" t="s">
        <v>16</v>
      </c>
      <c r="G105" s="62">
        <v>350.1</v>
      </c>
      <c r="H105" s="664">
        <v>0.75</v>
      </c>
      <c r="I105" s="81" t="s">
        <v>730</v>
      </c>
      <c r="J105" s="81" t="s">
        <v>659</v>
      </c>
      <c r="K105" s="154">
        <f t="shared" si="39"/>
        <v>262575.00000000006</v>
      </c>
      <c r="L105" s="668">
        <f t="shared" si="30"/>
        <v>5.4192533741567326</v>
      </c>
      <c r="M105" s="154">
        <f t="shared" si="40"/>
        <v>0.75</v>
      </c>
      <c r="N105" s="668">
        <f t="shared" si="36"/>
        <v>-0.12493873660829995</v>
      </c>
      <c r="O105" s="81" t="s">
        <v>708</v>
      </c>
      <c r="P105" s="84" t="s">
        <v>662</v>
      </c>
      <c r="Q105" s="135">
        <f>VLOOKUP(P105,References!$B$7:$F$201,5,FALSE)</f>
        <v>26</v>
      </c>
    </row>
    <row r="106" spans="1:17" x14ac:dyDescent="0.2">
      <c r="A106" s="885"/>
      <c r="B106" s="886"/>
      <c r="C106" s="826"/>
      <c r="D106" s="811"/>
      <c r="E106" s="391" t="s">
        <v>59</v>
      </c>
      <c r="F106" s="63" t="s">
        <v>16</v>
      </c>
      <c r="G106" s="63">
        <v>350.1</v>
      </c>
      <c r="H106" s="595">
        <v>2.3500000000000001E-3</v>
      </c>
      <c r="I106" s="223" t="s">
        <v>730</v>
      </c>
      <c r="J106" s="223" t="s">
        <v>661</v>
      </c>
      <c r="K106" s="179">
        <f t="shared" si="39"/>
        <v>822.73500000000013</v>
      </c>
      <c r="L106" s="273">
        <f t="shared" si="30"/>
        <v>2.9152599730367688</v>
      </c>
      <c r="M106" s="179">
        <f t="shared" si="40"/>
        <v>2.3500000000000001E-3</v>
      </c>
      <c r="N106" s="273">
        <f t="shared" si="36"/>
        <v>-2.6289321377282637</v>
      </c>
      <c r="O106" s="223" t="s">
        <v>708</v>
      </c>
      <c r="P106" s="224" t="s">
        <v>662</v>
      </c>
      <c r="Q106" s="190">
        <f>VLOOKUP(P106,References!$B$7:$F$201,5,FALSE)</f>
        <v>26</v>
      </c>
    </row>
    <row r="107" spans="1:17" x14ac:dyDescent="0.2">
      <c r="A107" s="888" t="s">
        <v>60</v>
      </c>
      <c r="B107" s="867" t="s">
        <v>61</v>
      </c>
      <c r="C107" s="810">
        <v>400.1</v>
      </c>
      <c r="D107" s="810" t="s">
        <v>17</v>
      </c>
      <c r="E107" s="231" t="s">
        <v>61</v>
      </c>
      <c r="F107" s="61" t="s">
        <v>17</v>
      </c>
      <c r="G107" s="61">
        <v>400.1</v>
      </c>
      <c r="H107" s="62">
        <v>0.88</v>
      </c>
      <c r="I107" s="81" t="s">
        <v>732</v>
      </c>
      <c r="J107" s="81" t="s">
        <v>707</v>
      </c>
      <c r="K107" s="154">
        <f>IF(I107="mg/L",H107,IF(I107="log-mg/L",10^H107,IF(I107="g/L",H107*1000,IF(I107="ug/L",H107/1000,IF(I107="ng/mL",H107/1000,IF(I107="mol/L",H107*G109*1000,IF(I107="log-mol/L",(10^(H107))*G109*1000)))))))</f>
        <v>7.5857757502918375</v>
      </c>
      <c r="L107" s="668">
        <f t="shared" si="30"/>
        <v>0.88</v>
      </c>
      <c r="M107" s="154">
        <f>IF(I107="mol/L",H107,(K107/1000)/G109)</f>
        <v>1.8959699450866877E-5</v>
      </c>
      <c r="N107" s="668">
        <f t="shared" si="36"/>
        <v>-4.7221685513789975</v>
      </c>
      <c r="O107" s="81">
        <v>25</v>
      </c>
      <c r="P107" s="84" t="s">
        <v>482</v>
      </c>
      <c r="Q107" s="135">
        <f>VLOOKUP(P107,References!$B$7:$F$201,5,FALSE)</f>
        <v>12</v>
      </c>
    </row>
    <row r="108" spans="1:17" x14ac:dyDescent="0.2">
      <c r="A108" s="885"/>
      <c r="B108" s="886"/>
      <c r="C108" s="826"/>
      <c r="D108" s="826"/>
      <c r="E108" s="220" t="s">
        <v>61</v>
      </c>
      <c r="F108" s="62" t="s">
        <v>17</v>
      </c>
      <c r="G108" s="62">
        <v>400.1</v>
      </c>
      <c r="H108" s="62">
        <v>-2.2400000000000002</v>
      </c>
      <c r="I108" s="81" t="s">
        <v>733</v>
      </c>
      <c r="J108" s="81" t="s">
        <v>657</v>
      </c>
      <c r="K108" s="154">
        <f>IF(I108="mg/L",H108,IF(I108="log-mg/L",10^H108,IF(I108="g/L",H108*1000,IF(I108="ug/L",H108/1000,IF(I108="ng/mL",H108/1000,IF(I108="mol/L",H108*G110*1000,IF(I108="log-mol/L",(10^(H108))*G110*1000)))))))</f>
        <v>2302.3351892859632</v>
      </c>
      <c r="L108" s="668">
        <f t="shared" si="30"/>
        <v>3.3621685513789967</v>
      </c>
      <c r="M108" s="154">
        <f>IF(I108="mol/L",H108,(K108/1000)/G110)</f>
        <v>5.7543993733715649E-3</v>
      </c>
      <c r="N108" s="668">
        <f t="shared" si="36"/>
        <v>-2.2400000000000002</v>
      </c>
      <c r="O108" s="81" t="s">
        <v>708</v>
      </c>
      <c r="P108" s="84" t="s">
        <v>492</v>
      </c>
      <c r="Q108" s="135">
        <f>VLOOKUP(P108,References!$B$7:$F$201,5,FALSE)</f>
        <v>84</v>
      </c>
    </row>
    <row r="109" spans="1:17" x14ac:dyDescent="0.2">
      <c r="A109" s="885"/>
      <c r="B109" s="886"/>
      <c r="C109" s="826"/>
      <c r="D109" s="826"/>
      <c r="E109" s="220" t="s">
        <v>61</v>
      </c>
      <c r="F109" s="62" t="s">
        <v>17</v>
      </c>
      <c r="G109" s="62">
        <v>400.1</v>
      </c>
      <c r="H109" s="62">
        <v>0.24340000000000001</v>
      </c>
      <c r="I109" s="81" t="s">
        <v>734</v>
      </c>
      <c r="J109" s="81" t="s">
        <v>658</v>
      </c>
      <c r="K109" s="154">
        <f>IF(I109="mg/L",H109,IF(I109="log-mg/L",10^H109,IF(I109="g/L",H109*1000,IF(I109="ug/L",H109/1000,IF(I109="ng/mL",H109/1000,IF(I109="mol/L",H109*G111*1000,IF(I109="log-mol/L",(10^(H109))*G111*1000)))))))</f>
        <v>243.4</v>
      </c>
      <c r="L109" s="668">
        <f t="shared" si="30"/>
        <v>2.3863205738940461</v>
      </c>
      <c r="M109" s="154">
        <f>IF(I109="mol/L",H109,(K109/1000)/G111)</f>
        <v>6.0834791302174455E-4</v>
      </c>
      <c r="N109" s="668">
        <f t="shared" si="36"/>
        <v>-3.2158479774849509</v>
      </c>
      <c r="O109" s="81" t="s">
        <v>708</v>
      </c>
      <c r="P109" s="84" t="s">
        <v>503</v>
      </c>
      <c r="Q109" s="135">
        <f>VLOOKUP(P109,References!$B$7:$F$201,5,FALSE)</f>
        <v>81</v>
      </c>
    </row>
    <row r="110" spans="1:17" x14ac:dyDescent="0.2">
      <c r="A110" s="885"/>
      <c r="B110" s="886"/>
      <c r="C110" s="826"/>
      <c r="D110" s="826"/>
      <c r="E110" s="220" t="s">
        <v>61</v>
      </c>
      <c r="F110" s="62" t="s">
        <v>17</v>
      </c>
      <c r="G110" s="62">
        <v>400.1</v>
      </c>
      <c r="H110" s="62">
        <v>-3.23</v>
      </c>
      <c r="I110" s="81" t="s">
        <v>733</v>
      </c>
      <c r="J110" s="439" t="s">
        <v>710</v>
      </c>
      <c r="K110" s="154">
        <f>IF(I110="mg/L",H110,IF(I110="log-mg/L",10^H110,IF(I110="g/L",H110*1000,IF(I110="ug/L",H110/1000,IF(I110="ng/mL",H110/1000,IF(I110="mol/L",H110*G108*1000,IF(I110="log-mol/L",(10^(H110))*G108*1000)))))))</f>
        <v>235.5963465077711</v>
      </c>
      <c r="L110" s="668">
        <f t="shared" ref="L110" si="41">IF(I110="log-mg/L",H110,LOG(K110))</f>
        <v>2.372168551378997</v>
      </c>
      <c r="M110" s="154">
        <f>IF(I110="mol/L",H110,(K110/1000)/G108)</f>
        <v>5.8884365535558883E-4</v>
      </c>
      <c r="N110" s="668">
        <f t="shared" ref="N110" si="42">IF(I110="log-mol/L",H110,LOG(M110))</f>
        <v>-3.23</v>
      </c>
      <c r="O110" s="81">
        <v>25</v>
      </c>
      <c r="P110" s="711" t="s">
        <v>580</v>
      </c>
      <c r="Q110" s="135">
        <f>VLOOKUP(P110,References!$B$7:$F$201,5,FALSE)</f>
        <v>44</v>
      </c>
    </row>
    <row r="111" spans="1:17" x14ac:dyDescent="0.2">
      <c r="A111" s="885"/>
      <c r="B111" s="886"/>
      <c r="C111" s="826"/>
      <c r="D111" s="826"/>
      <c r="E111" s="220" t="s">
        <v>61</v>
      </c>
      <c r="F111" s="62" t="s">
        <v>17</v>
      </c>
      <c r="G111" s="62">
        <v>400.1</v>
      </c>
      <c r="H111" s="62">
        <v>6.2</v>
      </c>
      <c r="I111" s="81" t="s">
        <v>728</v>
      </c>
      <c r="J111" s="81" t="s">
        <v>658</v>
      </c>
      <c r="K111" s="154">
        <f>IF(I111="mg/L",H111,IF(I111="log-mg/L",10^H111,IF(I111="g/L",H111*1000,IF(I111="ug/L",H111/1000,IF(I111="ng/mL",H111/1000,IF(I111="mol/L",H111*G107*1000,IF(I111="log-mol/L",(10^(H111))*G107*1000)))))))</f>
        <v>6.2</v>
      </c>
      <c r="L111" s="668">
        <f>IF(I111="log-mg/L",H111,LOG(K111))</f>
        <v>0.79239168949825389</v>
      </c>
      <c r="M111" s="154">
        <f>IF(I111="mol/L",H111,(K111/1000)/G107)</f>
        <v>1.5496125968507871E-5</v>
      </c>
      <c r="N111" s="668">
        <f>IF(I111="log-mol/L",H111,LOG(M111))</f>
        <v>-4.809776861880743</v>
      </c>
      <c r="O111" s="81">
        <v>25</v>
      </c>
      <c r="P111" s="84" t="s">
        <v>471</v>
      </c>
      <c r="Q111" s="135">
        <f>VLOOKUP(P111,References!$B$7:$F$201,5,FALSE)</f>
        <v>69</v>
      </c>
    </row>
    <row r="112" spans="1:17" x14ac:dyDescent="0.2">
      <c r="A112" s="885"/>
      <c r="B112" s="886"/>
      <c r="C112" s="826"/>
      <c r="D112" s="826"/>
      <c r="E112" s="220" t="s">
        <v>61</v>
      </c>
      <c r="F112" s="62" t="s">
        <v>17</v>
      </c>
      <c r="G112" s="62">
        <v>400.1</v>
      </c>
      <c r="H112" s="674">
        <v>6.0800000000000003E-4</v>
      </c>
      <c r="I112" s="81" t="s">
        <v>730</v>
      </c>
      <c r="J112" s="81" t="s">
        <v>653</v>
      </c>
      <c r="K112" s="154">
        <f t="shared" ref="K112:K120" si="43">IF(I112="mg/L",H112,IF(I112="log-mg/L",10^H112,IF(I112="g/L",H112*1000,IF(I112="ug/L",H112/1000,IF(I112="ng/mL",H112/1000,IF(I112="mol/L",H112*G112*1000,IF(I112="log-mol/L",(10^(H112))*G112*1000)))))))</f>
        <v>243.26080000000002</v>
      </c>
      <c r="L112" s="668">
        <f t="shared" si="30"/>
        <v>2.3860721306517321</v>
      </c>
      <c r="M112" s="154">
        <f t="shared" ref="M112:M120" si="44">IF(I112="mol/L",H112,(K112/1000)/G112)</f>
        <v>6.0800000000000003E-4</v>
      </c>
      <c r="N112" s="668">
        <f t="shared" si="36"/>
        <v>-3.2160964207272649</v>
      </c>
      <c r="O112" s="81" t="s">
        <v>708</v>
      </c>
      <c r="P112" s="84" t="s">
        <v>662</v>
      </c>
      <c r="Q112" s="135">
        <f>VLOOKUP(P112,References!$B$7:$F$201,5,FALSE)</f>
        <v>26</v>
      </c>
    </row>
    <row r="113" spans="1:17" x14ac:dyDescent="0.2">
      <c r="A113" s="885"/>
      <c r="B113" s="886"/>
      <c r="C113" s="826"/>
      <c r="D113" s="826"/>
      <c r="E113" s="220" t="s">
        <v>61</v>
      </c>
      <c r="F113" s="62" t="s">
        <v>17</v>
      </c>
      <c r="G113" s="62">
        <v>400.1</v>
      </c>
      <c r="H113" s="674">
        <v>1.4899999999999999E-6</v>
      </c>
      <c r="I113" s="81" t="s">
        <v>730</v>
      </c>
      <c r="J113" s="81" t="s">
        <v>658</v>
      </c>
      <c r="K113" s="154">
        <f t="shared" si="43"/>
        <v>0.59614900000000004</v>
      </c>
      <c r="L113" s="668">
        <f t="shared" si="30"/>
        <v>-0.22464518020872876</v>
      </c>
      <c r="M113" s="154">
        <f t="shared" si="44"/>
        <v>1.4899999999999999E-6</v>
      </c>
      <c r="N113" s="668">
        <f t="shared" si="36"/>
        <v>-5.826813731587726</v>
      </c>
      <c r="O113" s="81" t="s">
        <v>708</v>
      </c>
      <c r="P113" s="84" t="s">
        <v>662</v>
      </c>
      <c r="Q113" s="135">
        <f>VLOOKUP(P113,References!$B$7:$F$201,5,FALSE)</f>
        <v>26</v>
      </c>
    </row>
    <row r="114" spans="1:17" x14ac:dyDescent="0.2">
      <c r="A114" s="885"/>
      <c r="B114" s="886"/>
      <c r="C114" s="826"/>
      <c r="D114" s="826"/>
      <c r="E114" s="220" t="s">
        <v>61</v>
      </c>
      <c r="F114" s="62" t="s">
        <v>17</v>
      </c>
      <c r="G114" s="62">
        <v>400.1</v>
      </c>
      <c r="H114" s="674">
        <v>2.9099999999999999E-5</v>
      </c>
      <c r="I114" s="81" t="s">
        <v>730</v>
      </c>
      <c r="J114" s="81" t="s">
        <v>711</v>
      </c>
      <c r="K114" s="154">
        <f t="shared" si="43"/>
        <v>11.642910000000001</v>
      </c>
      <c r="L114" s="668">
        <f t="shared" si="30"/>
        <v>1.0660615403649045</v>
      </c>
      <c r="M114" s="154">
        <f t="shared" si="44"/>
        <v>2.9099999999999999E-5</v>
      </c>
      <c r="N114" s="668">
        <f t="shared" si="36"/>
        <v>-4.5361070110140931</v>
      </c>
      <c r="O114" s="81" t="s">
        <v>708</v>
      </c>
      <c r="P114" s="84" t="s">
        <v>662</v>
      </c>
      <c r="Q114" s="135">
        <f>VLOOKUP(P114,References!$B$7:$F$201,5,FALSE)</f>
        <v>26</v>
      </c>
    </row>
    <row r="115" spans="1:17" x14ac:dyDescent="0.2">
      <c r="A115" s="885"/>
      <c r="B115" s="886"/>
      <c r="C115" s="826"/>
      <c r="D115" s="826"/>
      <c r="E115" s="220" t="s">
        <v>61</v>
      </c>
      <c r="F115" s="62" t="s">
        <v>17</v>
      </c>
      <c r="G115" s="62">
        <v>400.1</v>
      </c>
      <c r="H115" s="62">
        <v>0.14000000000000001</v>
      </c>
      <c r="I115" s="81" t="s">
        <v>730</v>
      </c>
      <c r="J115" s="81" t="s">
        <v>659</v>
      </c>
      <c r="K115" s="154">
        <f t="shared" si="43"/>
        <v>56014.000000000007</v>
      </c>
      <c r="L115" s="668">
        <f t="shared" si="30"/>
        <v>4.7482965870572356</v>
      </c>
      <c r="M115" s="154">
        <f t="shared" si="44"/>
        <v>0.14000000000000001</v>
      </c>
      <c r="N115" s="668">
        <f t="shared" si="36"/>
        <v>-0.85387196432176193</v>
      </c>
      <c r="O115" s="81" t="s">
        <v>708</v>
      </c>
      <c r="P115" s="84" t="s">
        <v>662</v>
      </c>
      <c r="Q115" s="135">
        <f>VLOOKUP(P115,References!$B$7:$F$201,5,FALSE)</f>
        <v>26</v>
      </c>
    </row>
    <row r="116" spans="1:17" x14ac:dyDescent="0.2">
      <c r="A116" s="889"/>
      <c r="B116" s="868"/>
      <c r="C116" s="811"/>
      <c r="D116" s="811"/>
      <c r="E116" s="391" t="s">
        <v>61</v>
      </c>
      <c r="F116" s="63" t="s">
        <v>17</v>
      </c>
      <c r="G116" s="63">
        <v>400.1</v>
      </c>
      <c r="H116" s="597">
        <v>6.0999999999999997E-4</v>
      </c>
      <c r="I116" s="223" t="s">
        <v>730</v>
      </c>
      <c r="J116" s="223" t="s">
        <v>661</v>
      </c>
      <c r="K116" s="179">
        <f t="shared" si="43"/>
        <v>244.06100000000001</v>
      </c>
      <c r="L116" s="273">
        <f t="shared" si="30"/>
        <v>2.3874983863897641</v>
      </c>
      <c r="M116" s="179">
        <f t="shared" si="44"/>
        <v>6.0999999999999997E-4</v>
      </c>
      <c r="N116" s="273">
        <f t="shared" si="36"/>
        <v>-3.2146701649892329</v>
      </c>
      <c r="O116" s="223" t="s">
        <v>708</v>
      </c>
      <c r="P116" s="224" t="s">
        <v>662</v>
      </c>
      <c r="Q116" s="190">
        <f>VLOOKUP(P116,References!$B$7:$F$201,5,FALSE)</f>
        <v>26</v>
      </c>
    </row>
    <row r="117" spans="1:17" x14ac:dyDescent="0.2">
      <c r="A117" s="885" t="s">
        <v>62</v>
      </c>
      <c r="B117" s="886" t="s">
        <v>63</v>
      </c>
      <c r="C117" s="826">
        <v>450.1</v>
      </c>
      <c r="D117" s="826" t="s">
        <v>18</v>
      </c>
      <c r="E117" s="220" t="s">
        <v>63</v>
      </c>
      <c r="F117" s="62" t="s">
        <v>18</v>
      </c>
      <c r="G117" s="62">
        <v>450.1</v>
      </c>
      <c r="H117" s="674">
        <v>9.6600000000000005E-8</v>
      </c>
      <c r="I117" s="81" t="s">
        <v>730</v>
      </c>
      <c r="J117" s="81" t="s">
        <v>658</v>
      </c>
      <c r="K117" s="154">
        <f t="shared" si="43"/>
        <v>4.347966000000001E-2</v>
      </c>
      <c r="L117" s="668">
        <f t="shared" si="30"/>
        <v>-1.3617138606460277</v>
      </c>
      <c r="M117" s="154">
        <f t="shared" si="44"/>
        <v>9.6600000000000005E-8</v>
      </c>
      <c r="N117" s="668">
        <f t="shared" si="36"/>
        <v>-7.015022873584507</v>
      </c>
      <c r="O117" s="81" t="s">
        <v>708</v>
      </c>
      <c r="P117" s="84" t="s">
        <v>662</v>
      </c>
      <c r="Q117" s="135">
        <f>VLOOKUP(P117,References!$B$7:$F$201,5,FALSE)</f>
        <v>26</v>
      </c>
    </row>
    <row r="118" spans="1:17" x14ac:dyDescent="0.2">
      <c r="A118" s="885"/>
      <c r="B118" s="886"/>
      <c r="C118" s="826"/>
      <c r="D118" s="826"/>
      <c r="E118" s="220" t="s">
        <v>63</v>
      </c>
      <c r="F118" s="62" t="s">
        <v>18</v>
      </c>
      <c r="G118" s="62">
        <v>450.1</v>
      </c>
      <c r="H118" s="674">
        <v>1.17E-5</v>
      </c>
      <c r="I118" s="81" t="s">
        <v>730</v>
      </c>
      <c r="J118" s="81" t="s">
        <v>711</v>
      </c>
      <c r="K118" s="154">
        <f t="shared" si="43"/>
        <v>5.2661700000000007</v>
      </c>
      <c r="L118" s="668">
        <f t="shared" si="30"/>
        <v>0.72149487468464057</v>
      </c>
      <c r="M118" s="154">
        <f t="shared" si="44"/>
        <v>1.17E-5</v>
      </c>
      <c r="N118" s="668">
        <f t="shared" si="36"/>
        <v>-4.9318141382538387</v>
      </c>
      <c r="O118" s="81" t="s">
        <v>708</v>
      </c>
      <c r="P118" s="84" t="s">
        <v>662</v>
      </c>
      <c r="Q118" s="135">
        <f>VLOOKUP(P118,References!$B$7:$F$201,5,FALSE)</f>
        <v>26</v>
      </c>
    </row>
    <row r="119" spans="1:17" x14ac:dyDescent="0.2">
      <c r="A119" s="885"/>
      <c r="B119" s="886"/>
      <c r="C119" s="826"/>
      <c r="D119" s="826"/>
      <c r="E119" s="220" t="s">
        <v>63</v>
      </c>
      <c r="F119" s="62" t="s">
        <v>18</v>
      </c>
      <c r="G119" s="62">
        <v>450.1</v>
      </c>
      <c r="H119" s="62">
        <v>2.7E-2</v>
      </c>
      <c r="I119" s="81" t="s">
        <v>730</v>
      </c>
      <c r="J119" s="81" t="s">
        <v>659</v>
      </c>
      <c r="K119" s="154">
        <f t="shared" si="43"/>
        <v>12152.7</v>
      </c>
      <c r="L119" s="668">
        <f t="shared" si="30"/>
        <v>4.0846727770974667</v>
      </c>
      <c r="M119" s="154">
        <f t="shared" si="44"/>
        <v>2.7E-2</v>
      </c>
      <c r="N119" s="668">
        <f t="shared" si="36"/>
        <v>-1.5686362358410126</v>
      </c>
      <c r="O119" s="81" t="s">
        <v>708</v>
      </c>
      <c r="P119" s="84" t="s">
        <v>662</v>
      </c>
      <c r="Q119" s="135">
        <f>VLOOKUP(P119,References!$B$7:$F$201,5,FALSE)</f>
        <v>26</v>
      </c>
    </row>
    <row r="120" spans="1:17" x14ac:dyDescent="0.2">
      <c r="A120" s="885"/>
      <c r="B120" s="886"/>
      <c r="C120" s="826"/>
      <c r="D120" s="811"/>
      <c r="E120" s="391" t="s">
        <v>63</v>
      </c>
      <c r="F120" s="63" t="s">
        <v>18</v>
      </c>
      <c r="G120" s="63">
        <v>450.1</v>
      </c>
      <c r="H120" s="597">
        <v>1.0300000000000001E-3</v>
      </c>
      <c r="I120" s="223" t="s">
        <v>730</v>
      </c>
      <c r="J120" s="223" t="s">
        <v>661</v>
      </c>
      <c r="K120" s="179">
        <f t="shared" si="43"/>
        <v>463.60300000000007</v>
      </c>
      <c r="L120" s="273">
        <f t="shared" si="30"/>
        <v>2.6661462376436513</v>
      </c>
      <c r="M120" s="179">
        <f t="shared" si="44"/>
        <v>1.0300000000000001E-3</v>
      </c>
      <c r="N120" s="273">
        <f t="shared" si="36"/>
        <v>-2.9871627752948275</v>
      </c>
      <c r="O120" s="223" t="s">
        <v>708</v>
      </c>
      <c r="P120" s="224" t="s">
        <v>662</v>
      </c>
      <c r="Q120" s="190">
        <f>VLOOKUP(P120,References!$B$7:$F$201,5,FALSE)</f>
        <v>26</v>
      </c>
    </row>
    <row r="121" spans="1:17" x14ac:dyDescent="0.2">
      <c r="A121" s="888" t="s">
        <v>64</v>
      </c>
      <c r="B121" s="867" t="s">
        <v>65</v>
      </c>
      <c r="C121" s="810">
        <v>500.1</v>
      </c>
      <c r="D121" s="810" t="s">
        <v>19</v>
      </c>
      <c r="E121" s="231" t="s">
        <v>65</v>
      </c>
      <c r="F121" s="61" t="s">
        <v>19</v>
      </c>
      <c r="G121" s="61">
        <v>500.1</v>
      </c>
      <c r="H121" s="62">
        <v>-0.68</v>
      </c>
      <c r="I121" s="81" t="s">
        <v>732</v>
      </c>
      <c r="J121" s="81" t="s">
        <v>707</v>
      </c>
      <c r="K121" s="154">
        <f>IF(I121="mg/L",H121,IF(I121="log-mg/L",10^H121,IF(I121="g/L",H121*1000,IF(I121="ug/L",H121/1000,IF(I121="ng/mL",H121/1000,IF(I121="mol/L",H121*G123*1000,IF(I121="log-mol/L",(10^(H121))*G123*1000)))))))</f>
        <v>0.20892961308540392</v>
      </c>
      <c r="L121" s="668">
        <f>IF(I121="log-mg/L",H121,LOG(K121))</f>
        <v>-0.68</v>
      </c>
      <c r="M121" s="154">
        <f>IF(I121="mol/L",H121,(K121/1000)/G123)</f>
        <v>4.177756710366005E-7</v>
      </c>
      <c r="N121" s="668">
        <f>IF(I121="log-mol/L",H121,LOG(M121))</f>
        <v>-6.3790568545476676</v>
      </c>
      <c r="O121" s="81">
        <v>25</v>
      </c>
      <c r="P121" s="84" t="s">
        <v>482</v>
      </c>
      <c r="Q121" s="135">
        <f>VLOOKUP(P121,References!$B$7:$F$201,5,FALSE)</f>
        <v>12</v>
      </c>
    </row>
    <row r="122" spans="1:17" x14ac:dyDescent="0.2">
      <c r="A122" s="885"/>
      <c r="B122" s="886"/>
      <c r="C122" s="826"/>
      <c r="D122" s="826"/>
      <c r="E122" s="220" t="s">
        <v>65</v>
      </c>
      <c r="F122" s="62" t="s">
        <v>19</v>
      </c>
      <c r="G122" s="62">
        <v>500.1</v>
      </c>
      <c r="H122" s="62">
        <v>-3.92</v>
      </c>
      <c r="I122" s="81" t="s">
        <v>733</v>
      </c>
      <c r="J122" s="81" t="s">
        <v>657</v>
      </c>
      <c r="K122" s="154">
        <f>IF(I122="mg/L",H122,IF(I122="log-mg/L",10^H122,IF(I122="g/L",H122*1000,IF(I122="ug/L",H122/1000,IF(I122="ng/mL",H122/1000,IF(I122="mol/L",H122*G124*1000,IF(I122="log-mol/L",(10^(H122))*G124*1000)))))))</f>
        <v>60.125244375216823</v>
      </c>
      <c r="L122" s="668">
        <f>IF(I122="log-mg/L",H122,LOG(K122))</f>
        <v>1.7790568545476677</v>
      </c>
      <c r="M122" s="154">
        <f>IF(I122="mol/L",H122,(K122/1000)/G124)</f>
        <v>1.202264434617413E-4</v>
      </c>
      <c r="N122" s="668">
        <f>IF(I122="log-mol/L",H122,LOG(M122))</f>
        <v>-3.92</v>
      </c>
      <c r="O122" s="81" t="s">
        <v>708</v>
      </c>
      <c r="P122" s="84" t="s">
        <v>492</v>
      </c>
      <c r="Q122" s="135">
        <f>VLOOKUP(P122,References!$B$7:$F$201,5,FALSE)</f>
        <v>84</v>
      </c>
    </row>
    <row r="123" spans="1:17" x14ac:dyDescent="0.2">
      <c r="A123" s="885"/>
      <c r="B123" s="886"/>
      <c r="C123" s="826"/>
      <c r="D123" s="826"/>
      <c r="E123" s="220" t="s">
        <v>65</v>
      </c>
      <c r="F123" s="62" t="s">
        <v>19</v>
      </c>
      <c r="G123" s="62">
        <v>500.1</v>
      </c>
      <c r="H123" s="62">
        <v>910</v>
      </c>
      <c r="I123" s="81" t="s">
        <v>728</v>
      </c>
      <c r="J123" s="81" t="s">
        <v>653</v>
      </c>
      <c r="K123" s="154">
        <f>IF(I123="mg/L",H123,IF(I123="log-mg/L",10^H123,IF(I123="g/L",H123*1000,IF(I123="ug/L",H123/1000,IF(I123="ng/mL",H123/1000,IF(I123="mol/L",H123*G121*1000,IF(I123="log-mol/L",(10^(H123))*G121*1000)))))))</f>
        <v>910</v>
      </c>
      <c r="L123" s="668">
        <f t="shared" si="30"/>
        <v>2.9590413923210934</v>
      </c>
      <c r="M123" s="154">
        <f>IF(I123="mol/L",H123,(K123/1000)/G121)</f>
        <v>1.8196360727854429E-3</v>
      </c>
      <c r="N123" s="668">
        <f t="shared" si="36"/>
        <v>-2.740015462226574</v>
      </c>
      <c r="O123" s="81">
        <v>25</v>
      </c>
      <c r="P123" s="84" t="s">
        <v>487</v>
      </c>
      <c r="Q123" s="135">
        <f>VLOOKUP(P123,References!$B$7:$F$201,5,FALSE)</f>
        <v>36</v>
      </c>
    </row>
    <row r="124" spans="1:17" x14ac:dyDescent="0.2">
      <c r="A124" s="885"/>
      <c r="B124" s="886"/>
      <c r="C124" s="826"/>
      <c r="D124" s="826"/>
      <c r="E124" s="220" t="s">
        <v>65</v>
      </c>
      <c r="F124" s="62" t="s">
        <v>19</v>
      </c>
      <c r="G124" s="62">
        <v>500.1</v>
      </c>
      <c r="H124" s="62">
        <v>-4.8099999999999996</v>
      </c>
      <c r="I124" s="81" t="s">
        <v>733</v>
      </c>
      <c r="J124" s="439" t="s">
        <v>710</v>
      </c>
      <c r="K124" s="154">
        <f>IF(I124="mg/L",H124,IF(I124="log-mg/L",10^H124,IF(I124="g/L",H124*1000,IF(I124="ug/L",H124/1000,IF(I124="ng/mL",H124/1000,IF(I124="mol/L",H124*G122*1000,IF(I124="log-mol/L",(10^(H124))*G122*1000)))))))</f>
        <v>7.7456319111813183</v>
      </c>
      <c r="L124" s="668">
        <f t="shared" ref="L124" si="45">IF(I124="log-mg/L",H124,LOG(K124))</f>
        <v>0.8890568545476677</v>
      </c>
      <c r="M124" s="154">
        <f>IF(I124="mol/L",H124,(K124/1000)/G122)</f>
        <v>1.5488166189124811E-5</v>
      </c>
      <c r="N124" s="668">
        <f t="shared" ref="N124" si="46">IF(I124="log-mol/L",H124,LOG(M124))</f>
        <v>-4.8099999999999996</v>
      </c>
      <c r="O124" s="81">
        <v>25</v>
      </c>
      <c r="P124" s="711" t="s">
        <v>580</v>
      </c>
      <c r="Q124" s="135">
        <f>VLOOKUP(P124,References!$B$7:$F$201,5,FALSE)</f>
        <v>44</v>
      </c>
    </row>
    <row r="125" spans="1:17" x14ac:dyDescent="0.2">
      <c r="A125" s="885"/>
      <c r="B125" s="886"/>
      <c r="C125" s="826"/>
      <c r="D125" s="826"/>
      <c r="E125" s="220" t="s">
        <v>65</v>
      </c>
      <c r="F125" s="62" t="s">
        <v>19</v>
      </c>
      <c r="G125" s="62">
        <v>500.1</v>
      </c>
      <c r="H125" s="62">
        <v>680</v>
      </c>
      <c r="I125" s="712" t="s">
        <v>728</v>
      </c>
      <c r="J125" s="712" t="s">
        <v>653</v>
      </c>
      <c r="K125" s="154">
        <f>IF(I125="mg/L",H125,IF(I125="log-mg/L",10^H125,IF(I125="g/L",H125*1000,IF(I125="ug/L",H125/1000,IF(I125="ng/mL",H125/1000,IF(I125="mol/L",H125*G123*1000,IF(I125="log-mol/L",(10^(H125))*G123*1000)))))))</f>
        <v>680</v>
      </c>
      <c r="L125" s="668">
        <f t="shared" ref="L125" si="47">IF(I125="log-mg/L",H125,LOG(K125))</f>
        <v>2.8325089127062362</v>
      </c>
      <c r="M125" s="154">
        <f>IF(I125="mol/L",H125,(K125/1000)/G123)</f>
        <v>1.3597280543891223E-3</v>
      </c>
      <c r="N125" s="668">
        <f t="shared" ref="N125" si="48">IF(I125="log-mol/L",H125,LOG(M125))</f>
        <v>-2.8665479418414312</v>
      </c>
      <c r="O125" s="712" t="s">
        <v>1011</v>
      </c>
      <c r="P125" s="715" t="s">
        <v>975</v>
      </c>
      <c r="Q125" s="135">
        <f>VLOOKUP(P125,References!$B$7:$F$201,5,FALSE)</f>
        <v>3</v>
      </c>
    </row>
    <row r="126" spans="1:17" x14ac:dyDescent="0.2">
      <c r="A126" s="885"/>
      <c r="B126" s="886"/>
      <c r="C126" s="826"/>
      <c r="D126" s="826"/>
      <c r="E126" s="220" t="s">
        <v>65</v>
      </c>
      <c r="F126" s="62" t="s">
        <v>19</v>
      </c>
      <c r="G126" s="62">
        <v>500.1</v>
      </c>
      <c r="H126" s="674">
        <v>1.14E-3</v>
      </c>
      <c r="I126" s="81" t="s">
        <v>730</v>
      </c>
      <c r="J126" s="718" t="s">
        <v>653</v>
      </c>
      <c r="K126" s="154">
        <f>IF(I126="mg/L",H126,IF(I126="log-mg/L",10^H126,IF(I126="g/L",H126*1000,IF(I126="ug/L",H126/1000,IF(I126="ng/mL",H126/1000,IF(I126="mol/L",H126*G123*1000,IF(I126="log-mol/L",(10^(H126))*G123*1000)))))))</f>
        <v>570.11400000000003</v>
      </c>
      <c r="L126" s="668">
        <f t="shared" ref="L126" si="49">IF(I126="log-mg/L",H126,LOG(K126))</f>
        <v>2.7559617058841406</v>
      </c>
      <c r="M126" s="154">
        <f>IF(I126="mol/L",H126,(K126/1000)/G123)</f>
        <v>1.14E-3</v>
      </c>
      <c r="N126" s="668">
        <f t="shared" ref="N126" si="50">IF(I126="log-mol/L",H126,LOG(M126))</f>
        <v>-2.9430951486635273</v>
      </c>
      <c r="O126" s="81" t="s">
        <v>708</v>
      </c>
      <c r="P126" s="84" t="s">
        <v>662</v>
      </c>
      <c r="Q126" s="135">
        <f>VLOOKUP(P126,References!$B$7:$F$201,5,FALSE)</f>
        <v>26</v>
      </c>
    </row>
    <row r="127" spans="1:17" x14ac:dyDescent="0.2">
      <c r="A127" s="885"/>
      <c r="B127" s="886"/>
      <c r="C127" s="826"/>
      <c r="D127" s="826"/>
      <c r="E127" s="220" t="s">
        <v>65</v>
      </c>
      <c r="F127" s="62" t="s">
        <v>19</v>
      </c>
      <c r="G127" s="62">
        <v>500.1</v>
      </c>
      <c r="H127" s="674">
        <v>6.2499999999999997E-9</v>
      </c>
      <c r="I127" s="81" t="s">
        <v>730</v>
      </c>
      <c r="J127" s="81" t="s">
        <v>658</v>
      </c>
      <c r="K127" s="154">
        <f t="shared" ref="K127:K137" si="51">IF(I127="mg/L",H127,IF(I127="log-mg/L",10^H127,IF(I127="g/L",H127*1000,IF(I127="ug/L",H127/1000,IF(I127="ng/mL",H127/1000,IF(I127="mol/L",H127*G127*1000,IF(I127="log-mol/L",(10^(H127))*G127*1000)))))))</f>
        <v>3.1256249999999999E-3</v>
      </c>
      <c r="L127" s="668">
        <f t="shared" si="30"/>
        <v>-2.5050631281082572</v>
      </c>
      <c r="M127" s="154">
        <f t="shared" ref="M127:M137" si="52">IF(I127="mol/L",H127,(K127/1000)/G127)</f>
        <v>6.2499999999999997E-9</v>
      </c>
      <c r="N127" s="668">
        <f t="shared" si="36"/>
        <v>-8.204119982655925</v>
      </c>
      <c r="O127" s="81" t="s">
        <v>708</v>
      </c>
      <c r="P127" s="84" t="s">
        <v>662</v>
      </c>
      <c r="Q127" s="135">
        <f>VLOOKUP(P127,References!$B$7:$F$201,5,FALSE)</f>
        <v>26</v>
      </c>
    </row>
    <row r="128" spans="1:17" x14ac:dyDescent="0.2">
      <c r="A128" s="885"/>
      <c r="B128" s="886"/>
      <c r="C128" s="826"/>
      <c r="D128" s="826"/>
      <c r="E128" s="220" t="s">
        <v>65</v>
      </c>
      <c r="F128" s="62" t="s">
        <v>19</v>
      </c>
      <c r="G128" s="62">
        <v>500.1</v>
      </c>
      <c r="H128" s="674">
        <v>4.7199999999999997E-6</v>
      </c>
      <c r="I128" s="81" t="s">
        <v>730</v>
      </c>
      <c r="J128" s="81" t="s">
        <v>711</v>
      </c>
      <c r="K128" s="154">
        <f t="shared" si="51"/>
        <v>2.3604719999999997</v>
      </c>
      <c r="L128" s="668">
        <f t="shared" si="30"/>
        <v>0.37299885318175546</v>
      </c>
      <c r="M128" s="154">
        <f t="shared" si="52"/>
        <v>4.7199999999999997E-6</v>
      </c>
      <c r="N128" s="668">
        <f t="shared" si="36"/>
        <v>-5.3260580013659125</v>
      </c>
      <c r="O128" s="81" t="s">
        <v>708</v>
      </c>
      <c r="P128" s="84" t="s">
        <v>662</v>
      </c>
      <c r="Q128" s="135">
        <f>VLOOKUP(P128,References!$B$7:$F$201,5,FALSE)</f>
        <v>26</v>
      </c>
    </row>
    <row r="129" spans="1:17" x14ac:dyDescent="0.2">
      <c r="A129" s="885"/>
      <c r="B129" s="886"/>
      <c r="C129" s="826"/>
      <c r="D129" s="826"/>
      <c r="E129" s="220" t="s">
        <v>65</v>
      </c>
      <c r="F129" s="62" t="s">
        <v>19</v>
      </c>
      <c r="G129" s="62">
        <v>500.1</v>
      </c>
      <c r="H129" s="674">
        <v>5.4000000000000003E-3</v>
      </c>
      <c r="I129" s="81" t="s">
        <v>730</v>
      </c>
      <c r="J129" s="81" t="s">
        <v>659</v>
      </c>
      <c r="K129" s="154">
        <f t="shared" si="51"/>
        <v>2700.54</v>
      </c>
      <c r="L129" s="668">
        <f t="shared" si="30"/>
        <v>3.4314506143706365</v>
      </c>
      <c r="M129" s="154">
        <f t="shared" si="52"/>
        <v>5.4000000000000003E-3</v>
      </c>
      <c r="N129" s="668">
        <f t="shared" si="36"/>
        <v>-2.2676062401770314</v>
      </c>
      <c r="O129" s="81" t="s">
        <v>708</v>
      </c>
      <c r="P129" s="84" t="s">
        <v>662</v>
      </c>
      <c r="Q129" s="135">
        <f>VLOOKUP(P129,References!$B$7:$F$201,5,FALSE)</f>
        <v>26</v>
      </c>
    </row>
    <row r="130" spans="1:17" x14ac:dyDescent="0.2">
      <c r="A130" s="889"/>
      <c r="B130" s="868"/>
      <c r="C130" s="811"/>
      <c r="D130" s="811"/>
      <c r="E130" s="391" t="s">
        <v>65</v>
      </c>
      <c r="F130" s="63" t="s">
        <v>19</v>
      </c>
      <c r="G130" s="63">
        <v>500.1</v>
      </c>
      <c r="H130" s="597">
        <v>8.1700000000000002E-4</v>
      </c>
      <c r="I130" s="223" t="s">
        <v>730</v>
      </c>
      <c r="J130" s="223" t="s">
        <v>661</v>
      </c>
      <c r="K130" s="179">
        <f t="shared" si="51"/>
        <v>408.58170000000007</v>
      </c>
      <c r="L130" s="273">
        <f t="shared" si="30"/>
        <v>2.6112789110800834</v>
      </c>
      <c r="M130" s="179">
        <f t="shared" si="52"/>
        <v>8.1700000000000002E-4</v>
      </c>
      <c r="N130" s="273">
        <f t="shared" si="36"/>
        <v>-3.0877779434675845</v>
      </c>
      <c r="O130" s="223" t="s">
        <v>708</v>
      </c>
      <c r="P130" s="224" t="s">
        <v>662</v>
      </c>
      <c r="Q130" s="190">
        <f>VLOOKUP(P130,References!$B$7:$F$201,5,FALSE)</f>
        <v>26</v>
      </c>
    </row>
    <row r="131" spans="1:17" x14ac:dyDescent="0.2">
      <c r="A131" s="885" t="s">
        <v>66</v>
      </c>
      <c r="B131" s="886" t="s">
        <v>67</v>
      </c>
      <c r="C131" s="826">
        <v>550.1</v>
      </c>
      <c r="D131" s="826" t="s">
        <v>107</v>
      </c>
      <c r="E131" s="220" t="s">
        <v>67</v>
      </c>
      <c r="F131" s="62" t="s">
        <v>107</v>
      </c>
      <c r="G131" s="62">
        <v>550.1</v>
      </c>
      <c r="H131" s="674">
        <v>4.04E-10</v>
      </c>
      <c r="I131" s="81" t="s">
        <v>730</v>
      </c>
      <c r="J131" s="81" t="s">
        <v>658</v>
      </c>
      <c r="K131" s="154">
        <f t="shared" si="51"/>
        <v>2.2224040000000001E-4</v>
      </c>
      <c r="L131" s="668">
        <f t="shared" si="30"/>
        <v>-3.6531769899396291</v>
      </c>
      <c r="M131" s="154">
        <f t="shared" si="52"/>
        <v>4.04E-10</v>
      </c>
      <c r="N131" s="668">
        <f t="shared" si="36"/>
        <v>-9.3936186348893944</v>
      </c>
      <c r="O131" s="81" t="s">
        <v>708</v>
      </c>
      <c r="P131" s="84" t="s">
        <v>662</v>
      </c>
      <c r="Q131" s="135">
        <f>VLOOKUP(P131,References!$B$7:$F$201,5,FALSE)</f>
        <v>26</v>
      </c>
    </row>
    <row r="132" spans="1:17" x14ac:dyDescent="0.2">
      <c r="A132" s="885"/>
      <c r="B132" s="886"/>
      <c r="C132" s="826"/>
      <c r="D132" s="826"/>
      <c r="E132" s="220" t="s">
        <v>67</v>
      </c>
      <c r="F132" s="62" t="s">
        <v>107</v>
      </c>
      <c r="G132" s="62">
        <v>550.1</v>
      </c>
      <c r="H132" s="674">
        <v>1.1000000000000001E-3</v>
      </c>
      <c r="I132" s="81" t="s">
        <v>730</v>
      </c>
      <c r="J132" s="81" t="s">
        <v>659</v>
      </c>
      <c r="K132" s="154">
        <f t="shared" si="51"/>
        <v>605.11</v>
      </c>
      <c r="L132" s="668">
        <f t="shared" si="30"/>
        <v>2.7818343301079911</v>
      </c>
      <c r="M132" s="154">
        <f t="shared" si="52"/>
        <v>1.1000000000000001E-3</v>
      </c>
      <c r="N132" s="668">
        <f t="shared" si="36"/>
        <v>-2.9586073148417751</v>
      </c>
      <c r="O132" s="81" t="s">
        <v>708</v>
      </c>
      <c r="P132" s="84" t="s">
        <v>662</v>
      </c>
      <c r="Q132" s="135">
        <f>VLOOKUP(P132,References!$B$7:$F$201,5,FALSE)</f>
        <v>26</v>
      </c>
    </row>
    <row r="133" spans="1:17" x14ac:dyDescent="0.2">
      <c r="A133" s="885"/>
      <c r="B133" s="886"/>
      <c r="C133" s="826"/>
      <c r="D133" s="811"/>
      <c r="E133" s="391" t="s">
        <v>67</v>
      </c>
      <c r="F133" s="63" t="s">
        <v>107</v>
      </c>
      <c r="G133" s="63">
        <v>550.1</v>
      </c>
      <c r="H133" s="597">
        <v>6.9800000000000005E-4</v>
      </c>
      <c r="I133" s="223" t="s">
        <v>730</v>
      </c>
      <c r="J133" s="223" t="s">
        <v>661</v>
      </c>
      <c r="K133" s="179">
        <f t="shared" si="51"/>
        <v>383.96980000000002</v>
      </c>
      <c r="L133" s="273">
        <f t="shared" si="30"/>
        <v>2.5842970675729271</v>
      </c>
      <c r="M133" s="179">
        <f t="shared" si="52"/>
        <v>6.9800000000000005E-4</v>
      </c>
      <c r="N133" s="273">
        <f t="shared" si="36"/>
        <v>-3.1561445773768391</v>
      </c>
      <c r="O133" s="81" t="s">
        <v>708</v>
      </c>
      <c r="P133" s="84" t="s">
        <v>662</v>
      </c>
      <c r="Q133" s="135">
        <f>VLOOKUP(P133,References!$B$7:$F$201,5,FALSE)</f>
        <v>26</v>
      </c>
    </row>
    <row r="134" spans="1:17" x14ac:dyDescent="0.2">
      <c r="A134" s="888" t="s">
        <v>68</v>
      </c>
      <c r="B134" s="867" t="s">
        <v>69</v>
      </c>
      <c r="C134" s="810">
        <v>600.1</v>
      </c>
      <c r="D134" s="810" t="s">
        <v>20</v>
      </c>
      <c r="E134" s="231" t="s">
        <v>69</v>
      </c>
      <c r="F134" s="61" t="s">
        <v>20</v>
      </c>
      <c r="G134" s="61">
        <v>600.1</v>
      </c>
      <c r="H134" s="61">
        <v>-5.39</v>
      </c>
      <c r="I134" s="221" t="s">
        <v>733</v>
      </c>
      <c r="J134" s="221" t="s">
        <v>657</v>
      </c>
      <c r="K134" s="154">
        <f t="shared" si="51"/>
        <v>2.4446890471024805</v>
      </c>
      <c r="L134" s="269">
        <f t="shared" si="30"/>
        <v>0.38822362676609651</v>
      </c>
      <c r="M134" s="154">
        <f t="shared" si="52"/>
        <v>4.0738027780411272E-6</v>
      </c>
      <c r="N134" s="269">
        <f t="shared" si="36"/>
        <v>-5.39</v>
      </c>
      <c r="O134" s="221" t="s">
        <v>708</v>
      </c>
      <c r="P134" s="222" t="s">
        <v>492</v>
      </c>
      <c r="Q134" s="189">
        <f>VLOOKUP(P134,References!$B$7:$F$201,5,FALSE)</f>
        <v>84</v>
      </c>
    </row>
    <row r="135" spans="1:17" x14ac:dyDescent="0.2">
      <c r="A135" s="885"/>
      <c r="B135" s="886"/>
      <c r="C135" s="826"/>
      <c r="D135" s="826"/>
      <c r="E135" s="220" t="s">
        <v>69</v>
      </c>
      <c r="F135" s="62" t="s">
        <v>20</v>
      </c>
      <c r="G135" s="62">
        <v>600.1</v>
      </c>
      <c r="H135" s="674">
        <v>2.6099999999999999E-11</v>
      </c>
      <c r="I135" s="81" t="s">
        <v>730</v>
      </c>
      <c r="J135" s="81" t="s">
        <v>658</v>
      </c>
      <c r="K135" s="154">
        <f t="shared" si="51"/>
        <v>1.5662610000000002E-5</v>
      </c>
      <c r="L135" s="668">
        <f t="shared" si="30"/>
        <v>-4.8051358658956227</v>
      </c>
      <c r="M135" s="154">
        <f t="shared" si="52"/>
        <v>2.6099999999999999E-11</v>
      </c>
      <c r="N135" s="668">
        <f t="shared" si="36"/>
        <v>-10.583359492661719</v>
      </c>
      <c r="O135" s="81" t="s">
        <v>708</v>
      </c>
      <c r="P135" s="84" t="s">
        <v>662</v>
      </c>
      <c r="Q135" s="135">
        <f>VLOOKUP(P135,References!$B$7:$F$201,5,FALSE)</f>
        <v>26</v>
      </c>
    </row>
    <row r="136" spans="1:17" x14ac:dyDescent="0.2">
      <c r="A136" s="885"/>
      <c r="B136" s="886"/>
      <c r="C136" s="826"/>
      <c r="D136" s="826"/>
      <c r="E136" s="220" t="s">
        <v>69</v>
      </c>
      <c r="F136" s="62" t="s">
        <v>20</v>
      </c>
      <c r="G136" s="62">
        <v>600.1</v>
      </c>
      <c r="H136" s="674">
        <v>2.4000000000000001E-4</v>
      </c>
      <c r="I136" s="81" t="s">
        <v>730</v>
      </c>
      <c r="J136" s="81" t="s">
        <v>659</v>
      </c>
      <c r="K136" s="154">
        <f t="shared" si="51"/>
        <v>144.024</v>
      </c>
      <c r="L136" s="668">
        <f t="shared" si="30"/>
        <v>2.1584348684777024</v>
      </c>
      <c r="M136" s="154">
        <f t="shared" si="52"/>
        <v>2.4000000000000001E-4</v>
      </c>
      <c r="N136" s="668">
        <f t="shared" si="36"/>
        <v>-3.6197887582883941</v>
      </c>
      <c r="O136" s="81" t="s">
        <v>708</v>
      </c>
      <c r="P136" s="84" t="s">
        <v>662</v>
      </c>
      <c r="Q136" s="135">
        <f>VLOOKUP(P136,References!$B$7:$F$201,5,FALSE)</f>
        <v>26</v>
      </c>
    </row>
    <row r="137" spans="1:17" ht="17" thickBot="1" x14ac:dyDescent="0.25">
      <c r="A137" s="885"/>
      <c r="B137" s="886"/>
      <c r="C137" s="826"/>
      <c r="D137" s="826"/>
      <c r="E137" s="220" t="s">
        <v>69</v>
      </c>
      <c r="F137" s="62" t="s">
        <v>20</v>
      </c>
      <c r="G137" s="62">
        <v>600.1</v>
      </c>
      <c r="H137" s="674">
        <v>3.2299999999999999E-4</v>
      </c>
      <c r="I137" s="81" t="s">
        <v>730</v>
      </c>
      <c r="J137" s="81" t="s">
        <v>661</v>
      </c>
      <c r="K137" s="154">
        <f t="shared" si="51"/>
        <v>193.8323</v>
      </c>
      <c r="L137" s="668">
        <f t="shared" si="30"/>
        <v>2.2874261490971994</v>
      </c>
      <c r="M137" s="154">
        <f t="shared" si="52"/>
        <v>3.2299999999999999E-4</v>
      </c>
      <c r="N137" s="668">
        <f t="shared" si="36"/>
        <v>-3.490797477668897</v>
      </c>
      <c r="O137" s="81" t="s">
        <v>708</v>
      </c>
      <c r="P137" s="84" t="s">
        <v>662</v>
      </c>
      <c r="Q137" s="135">
        <f>VLOOKUP(P137,References!$B$7:$F$201,5,FALSE)</f>
        <v>26</v>
      </c>
    </row>
    <row r="138" spans="1:17" ht="17" thickBot="1" x14ac:dyDescent="0.25">
      <c r="A138" s="90" t="s">
        <v>143</v>
      </c>
      <c r="B138" s="241" t="s">
        <v>144</v>
      </c>
      <c r="C138" s="94"/>
      <c r="D138" s="94"/>
      <c r="E138" s="91"/>
      <c r="F138" s="261"/>
      <c r="G138" s="261"/>
      <c r="H138" s="261"/>
      <c r="I138" s="261"/>
      <c r="J138" s="261"/>
      <c r="K138" s="695"/>
      <c r="L138" s="457"/>
      <c r="M138" s="695"/>
      <c r="N138" s="457"/>
      <c r="O138" s="261"/>
      <c r="P138" s="458"/>
      <c r="Q138" s="459"/>
    </row>
    <row r="139" spans="1:17" x14ac:dyDescent="0.2">
      <c r="A139" s="885" t="s">
        <v>132</v>
      </c>
      <c r="B139" s="886" t="s">
        <v>131</v>
      </c>
      <c r="C139" s="892">
        <v>342.1</v>
      </c>
      <c r="D139" s="826" t="s">
        <v>31</v>
      </c>
      <c r="E139" s="220" t="s">
        <v>131</v>
      </c>
      <c r="F139" s="62" t="s">
        <v>31</v>
      </c>
      <c r="G139" s="265">
        <v>342.1</v>
      </c>
      <c r="H139" s="674">
        <v>3.3E-4</v>
      </c>
      <c r="I139" s="81" t="s">
        <v>730</v>
      </c>
      <c r="J139" s="81" t="s">
        <v>659</v>
      </c>
      <c r="K139" s="154">
        <f>IF(I139="mg/L",H139,IF(I139="log-mg/L",10^H139,IF(I139="g/L",H139*1000,IF(I139="ug/L",H139/1000,IF(I139="ng/mL",H139/1000,IF(I139="mol/L",H139*G139*1000,IF(I139="log-mol/L",(10^(H139))*G139*1000)))))))</f>
        <v>112.893</v>
      </c>
      <c r="L139" s="668">
        <f t="shared" si="30"/>
        <v>2.0526670140629499</v>
      </c>
      <c r="M139" s="154">
        <f>IF(I139="mol/L",H139,(K139/1000)/G139)</f>
        <v>3.3E-4</v>
      </c>
      <c r="N139" s="668">
        <f t="shared" ref="N139:N145" si="53">IF(I139="log-mol/L",H139,LOG(M139))</f>
        <v>-3.4814860601221125</v>
      </c>
      <c r="O139" s="81" t="s">
        <v>708</v>
      </c>
      <c r="P139" s="84" t="s">
        <v>662</v>
      </c>
      <c r="Q139" s="135">
        <f>VLOOKUP(P139,References!$B$7:$F$201,5,FALSE)</f>
        <v>26</v>
      </c>
    </row>
    <row r="140" spans="1:17" x14ac:dyDescent="0.2">
      <c r="A140" s="889"/>
      <c r="B140" s="868"/>
      <c r="C140" s="893"/>
      <c r="D140" s="811"/>
      <c r="E140" s="391" t="s">
        <v>131</v>
      </c>
      <c r="F140" s="63" t="s">
        <v>31</v>
      </c>
      <c r="G140" s="271">
        <v>342.1</v>
      </c>
      <c r="H140" s="597">
        <v>5.22E-4</v>
      </c>
      <c r="I140" s="223" t="s">
        <v>730</v>
      </c>
      <c r="J140" s="223" t="s">
        <v>661</v>
      </c>
      <c r="K140" s="179">
        <f>IF(I140="mg/L",H140,IF(I140="log-mg/L",10^H140,IF(I140="g/L",H140*1000,IF(I140="ug/L",H140/1000,IF(I140="ng/mL",H140/1000,IF(I140="mol/L",H140*G140*1000,IF(I140="log-mol/L",(10^(H140))*G140*1000)))))))</f>
        <v>178.57620000000003</v>
      </c>
      <c r="L140" s="273">
        <f t="shared" si="30"/>
        <v>2.251823577187325</v>
      </c>
      <c r="M140" s="179">
        <f>IF(I140="mol/L",H140,(K140/1000)/G140)</f>
        <v>5.22E-4</v>
      </c>
      <c r="N140" s="273">
        <f t="shared" si="53"/>
        <v>-3.2823294969977379</v>
      </c>
      <c r="O140" s="223" t="s">
        <v>708</v>
      </c>
      <c r="P140" s="224" t="s">
        <v>662</v>
      </c>
      <c r="Q140" s="190">
        <f>VLOOKUP(P140,References!$B$7:$F$201,5,FALSE)</f>
        <v>26</v>
      </c>
    </row>
    <row r="141" spans="1:17" x14ac:dyDescent="0.2">
      <c r="A141" s="885" t="s">
        <v>1</v>
      </c>
      <c r="B141" s="886" t="s">
        <v>130</v>
      </c>
      <c r="C141" s="892">
        <v>378.1</v>
      </c>
      <c r="D141" s="826" t="s">
        <v>30</v>
      </c>
      <c r="E141" s="220" t="s">
        <v>130</v>
      </c>
      <c r="F141" s="62" t="s">
        <v>30</v>
      </c>
      <c r="G141" s="265">
        <v>378.1</v>
      </c>
      <c r="H141" s="62">
        <v>-2.83</v>
      </c>
      <c r="I141" s="81" t="s">
        <v>733</v>
      </c>
      <c r="J141" s="81" t="s">
        <v>657</v>
      </c>
      <c r="K141" s="154">
        <f>IF(I141="mg/L",H141,IF(I141="log-mg/L",10^H141,IF(I141="g/L",H141*1000,IF(I141="ug/L",H141/1000,IF(I141="ng/mL",H141/1000,IF(I141="mol/L",H141*G142*1000,IF(I141="log-mol/L",(10^(H141))*G142*1000)))))))</f>
        <v>559.2508815663989</v>
      </c>
      <c r="L141" s="668">
        <f>IF(I141="log-mg/L",H141,LOG(K141))</f>
        <v>2.7476066773625352</v>
      </c>
      <c r="M141" s="154">
        <f>IF(I141="mol/L",H141,(K141/1000)/G142)</f>
        <v>1.4791083881682066E-3</v>
      </c>
      <c r="N141" s="668">
        <f>IF(I141="log-mol/L",H141,LOG(M141))</f>
        <v>-2.83</v>
      </c>
      <c r="O141" s="81" t="s">
        <v>708</v>
      </c>
      <c r="P141" s="84" t="s">
        <v>492</v>
      </c>
      <c r="Q141" s="135">
        <f>VLOOKUP(P141,References!$B$7:$F$201,5,FALSE)</f>
        <v>84</v>
      </c>
    </row>
    <row r="142" spans="1:17" x14ac:dyDescent="0.2">
      <c r="A142" s="885"/>
      <c r="B142" s="886"/>
      <c r="C142" s="892"/>
      <c r="D142" s="826"/>
      <c r="E142" s="220" t="s">
        <v>130</v>
      </c>
      <c r="F142" s="62" t="s">
        <v>30</v>
      </c>
      <c r="G142" s="265">
        <v>378.1</v>
      </c>
      <c r="H142" s="62">
        <v>-2.93</v>
      </c>
      <c r="I142" s="81" t="s">
        <v>733</v>
      </c>
      <c r="J142" s="81" t="s">
        <v>657</v>
      </c>
      <c r="K142" s="154">
        <f>IF(I142="mg/L",H142,IF(I142="log-mg/L",10^H142,IF(I142="g/L",H142*1000,IF(I142="ug/L",H142/1000,IF(I142="ng/mL",H142/1000,IF(I142="mol/L",H142*G141*1000,IF(I142="log-mol/L",(10^(H142))*G141*1000)))))))</f>
        <v>444.22876552263557</v>
      </c>
      <c r="L142" s="668">
        <f t="shared" si="30"/>
        <v>2.6476066773625351</v>
      </c>
      <c r="M142" s="154">
        <f>IF(I142="mol/L",H142,(K142/1000)/G141)</f>
        <v>1.174897554939528E-3</v>
      </c>
      <c r="N142" s="668">
        <f t="shared" si="53"/>
        <v>-2.93</v>
      </c>
      <c r="O142" s="81" t="s">
        <v>708</v>
      </c>
      <c r="P142" s="84" t="s">
        <v>495</v>
      </c>
      <c r="Q142" s="135">
        <f>VLOOKUP(P142,References!$B$7:$F$201,5,FALSE)</f>
        <v>27</v>
      </c>
    </row>
    <row r="143" spans="1:17" x14ac:dyDescent="0.2">
      <c r="A143" s="885"/>
      <c r="B143" s="886"/>
      <c r="C143" s="892"/>
      <c r="D143" s="826"/>
      <c r="E143" s="220" t="s">
        <v>130</v>
      </c>
      <c r="F143" s="62" t="s">
        <v>30</v>
      </c>
      <c r="G143" s="265">
        <v>378.1</v>
      </c>
      <c r="H143" s="674">
        <v>8.2800000000000003E-6</v>
      </c>
      <c r="I143" s="81" t="s">
        <v>730</v>
      </c>
      <c r="J143" s="81" t="s">
        <v>711</v>
      </c>
      <c r="K143" s="154">
        <f>IF(I143="mg/L",H143,IF(I143="log-mg/L",10^H143,IF(I143="g/L",H143*1000,IF(I143="ug/L",H143/1000,IF(I143="ng/mL",H143/1000,IF(I143="mol/L",H143*G143*1000,IF(I143="log-mol/L",(10^(H143))*G143*1000)))))))</f>
        <v>3.1306680000000005</v>
      </c>
      <c r="L143" s="668">
        <f t="shared" si="30"/>
        <v>0.49563701414741584</v>
      </c>
      <c r="M143" s="154">
        <f>IF(I143="mol/L",H143,(K143/1000)/G143)</f>
        <v>8.2800000000000003E-6</v>
      </c>
      <c r="N143" s="668">
        <f t="shared" si="53"/>
        <v>-5.0819696632151201</v>
      </c>
      <c r="O143" s="81" t="s">
        <v>708</v>
      </c>
      <c r="P143" s="84" t="s">
        <v>662</v>
      </c>
      <c r="Q143" s="135">
        <f>VLOOKUP(P143,References!$B$7:$F$201,5,FALSE)</f>
        <v>26</v>
      </c>
    </row>
    <row r="144" spans="1:17" x14ac:dyDescent="0.2">
      <c r="A144" s="885"/>
      <c r="B144" s="886"/>
      <c r="C144" s="892"/>
      <c r="D144" s="826"/>
      <c r="E144" s="220" t="s">
        <v>130</v>
      </c>
      <c r="F144" s="62" t="s">
        <v>30</v>
      </c>
      <c r="G144" s="265">
        <v>378.1</v>
      </c>
      <c r="H144" s="674">
        <v>1.6000000000000001E-4</v>
      </c>
      <c r="I144" s="81" t="s">
        <v>730</v>
      </c>
      <c r="J144" s="81" t="s">
        <v>659</v>
      </c>
      <c r="K144" s="154">
        <f>IF(I144="mg/L",H144,IF(I144="log-mg/L",10^H144,IF(I144="g/L",H144*1000,IF(I144="ug/L",H144/1000,IF(I144="ng/mL",H144/1000,IF(I144="mol/L",H144*G144*1000,IF(I144="log-mol/L",(10^(H144))*G144*1000)))))))</f>
        <v>60.496000000000009</v>
      </c>
      <c r="L144" s="668">
        <f t="shared" si="30"/>
        <v>1.7817266600184605</v>
      </c>
      <c r="M144" s="154">
        <f>IF(I144="mol/L",H144,(K144/1000)/G144)</f>
        <v>1.6000000000000001E-4</v>
      </c>
      <c r="N144" s="668">
        <f t="shared" si="53"/>
        <v>-3.795880017344075</v>
      </c>
      <c r="O144" s="81" t="s">
        <v>708</v>
      </c>
      <c r="P144" s="84" t="s">
        <v>662</v>
      </c>
      <c r="Q144" s="135">
        <f>VLOOKUP(P144,References!$B$7:$F$201,5,FALSE)</f>
        <v>26</v>
      </c>
    </row>
    <row r="145" spans="1:17" ht="17" thickBot="1" x14ac:dyDescent="0.25">
      <c r="A145" s="885"/>
      <c r="B145" s="886"/>
      <c r="C145" s="892"/>
      <c r="D145" s="826"/>
      <c r="E145" s="220" t="s">
        <v>130</v>
      </c>
      <c r="F145" s="62" t="s">
        <v>30</v>
      </c>
      <c r="G145" s="265">
        <v>378.1</v>
      </c>
      <c r="H145" s="664">
        <v>1.41E-2</v>
      </c>
      <c r="I145" s="81" t="s">
        <v>730</v>
      </c>
      <c r="J145" s="81" t="s">
        <v>661</v>
      </c>
      <c r="K145" s="154">
        <f>IF(I145="mg/L",H145,IF(I145="log-mg/L",10^H145,IF(I145="g/L",H145*1000,IF(I145="ug/L",H145/1000,IF(I145="ng/mL",H145/1000,IF(I145="mol/L",H145*G145*1000,IF(I145="log-mol/L",(10^(H145))*G145*1000)))))))</f>
        <v>5331.21</v>
      </c>
      <c r="L145" s="668">
        <f t="shared" si="30"/>
        <v>3.7268257900179154</v>
      </c>
      <c r="M145" s="154">
        <f>IF(I145="mol/L",H145,(K145/1000)/G145)</f>
        <v>1.41E-2</v>
      </c>
      <c r="N145" s="668">
        <f t="shared" si="53"/>
        <v>-1.8507808873446201</v>
      </c>
      <c r="O145" s="81" t="s">
        <v>708</v>
      </c>
      <c r="P145" s="84" t="s">
        <v>662</v>
      </c>
      <c r="Q145" s="135">
        <f>VLOOKUP(P145,References!$B$7:$F$201,5,FALSE)</f>
        <v>26</v>
      </c>
    </row>
    <row r="146" spans="1:17" ht="17" thickBot="1" x14ac:dyDescent="0.25">
      <c r="A146" s="90" t="s">
        <v>145</v>
      </c>
      <c r="B146" s="241" t="s">
        <v>146</v>
      </c>
      <c r="C146" s="94"/>
      <c r="D146" s="94"/>
      <c r="E146" s="91"/>
      <c r="F146" s="261"/>
      <c r="G146" s="261"/>
      <c r="H146" s="261"/>
      <c r="I146" s="261"/>
      <c r="J146" s="261"/>
      <c r="K146" s="695"/>
      <c r="L146" s="457"/>
      <c r="M146" s="695"/>
      <c r="N146" s="457"/>
      <c r="O146" s="261"/>
      <c r="P146" s="458"/>
      <c r="Q146" s="459"/>
    </row>
    <row r="147" spans="1:17" x14ac:dyDescent="0.2">
      <c r="A147" s="885" t="s">
        <v>73</v>
      </c>
      <c r="B147" s="886" t="s">
        <v>70</v>
      </c>
      <c r="C147" s="826">
        <v>328.2</v>
      </c>
      <c r="D147" s="826" t="s">
        <v>21</v>
      </c>
      <c r="E147" s="220" t="s">
        <v>70</v>
      </c>
      <c r="F147" s="62" t="s">
        <v>21</v>
      </c>
      <c r="G147" s="62">
        <v>328.2</v>
      </c>
      <c r="H147" s="62">
        <v>-1.07</v>
      </c>
      <c r="I147" s="81" t="s">
        <v>733</v>
      </c>
      <c r="J147" s="81" t="s">
        <v>657</v>
      </c>
      <c r="K147" s="154">
        <f t="shared" ref="K147:K161" si="54">IF(I147="mg/L",H147,IF(I147="log-mg/L",10^H147,IF(I147="g/L",H147*1000,IF(I147="ug/L",H147/1000,IF(I147="ng/mL",H147/1000,IF(I147="mol/L",H147*G147*1000,IF(I147="log-mol/L",(10^(H147))*G147*1000)))))))</f>
        <v>27934.350413801982</v>
      </c>
      <c r="L147" s="668">
        <f t="shared" si="30"/>
        <v>4.4461385767170745</v>
      </c>
      <c r="M147" s="154">
        <f t="shared" ref="M147:M161" si="55">IF(I147="mol/L",H147,(K147/1000)/G147)</f>
        <v>8.5113803820237616E-2</v>
      </c>
      <c r="N147" s="668">
        <f t="shared" ref="N147:N158" si="56">IF(I147="log-mol/L",H147,LOG(M147))</f>
        <v>-1.07</v>
      </c>
      <c r="O147" s="81" t="s">
        <v>708</v>
      </c>
      <c r="P147" s="84" t="s">
        <v>492</v>
      </c>
      <c r="Q147" s="135">
        <f>VLOOKUP(P147,References!$B$7:$F$201,5,FALSE)</f>
        <v>84</v>
      </c>
    </row>
    <row r="148" spans="1:17" x14ac:dyDescent="0.2">
      <c r="A148" s="885"/>
      <c r="B148" s="886"/>
      <c r="C148" s="826"/>
      <c r="D148" s="826"/>
      <c r="E148" s="220" t="s">
        <v>70</v>
      </c>
      <c r="F148" s="62" t="s">
        <v>21</v>
      </c>
      <c r="G148" s="62">
        <v>328.2</v>
      </c>
      <c r="H148" s="62">
        <v>1.4999999999999999E-2</v>
      </c>
      <c r="I148" s="81" t="s">
        <v>730</v>
      </c>
      <c r="J148" s="81" t="s">
        <v>659</v>
      </c>
      <c r="K148" s="154">
        <f t="shared" si="54"/>
        <v>4923</v>
      </c>
      <c r="L148" s="668">
        <f t="shared" si="30"/>
        <v>3.6922298357727557</v>
      </c>
      <c r="M148" s="154">
        <f t="shared" si="55"/>
        <v>1.4999999999999999E-2</v>
      </c>
      <c r="N148" s="668">
        <f t="shared" si="56"/>
        <v>-1.8239087409443189</v>
      </c>
      <c r="O148" s="81" t="s">
        <v>708</v>
      </c>
      <c r="P148" s="84" t="s">
        <v>662</v>
      </c>
      <c r="Q148" s="135">
        <f>VLOOKUP(P148,References!$B$7:$F$201,5,FALSE)</f>
        <v>26</v>
      </c>
    </row>
    <row r="149" spans="1:17" x14ac:dyDescent="0.2">
      <c r="A149" s="889"/>
      <c r="B149" s="868"/>
      <c r="C149" s="811"/>
      <c r="D149" s="811"/>
      <c r="E149" s="391" t="s">
        <v>70</v>
      </c>
      <c r="F149" s="63" t="s">
        <v>21</v>
      </c>
      <c r="G149" s="63">
        <v>328.2</v>
      </c>
      <c r="H149" s="597">
        <v>2.4099999999999998E-3</v>
      </c>
      <c r="I149" s="223" t="s">
        <v>730</v>
      </c>
      <c r="J149" s="223" t="s">
        <v>661</v>
      </c>
      <c r="K149" s="179">
        <f t="shared" si="54"/>
        <v>790.96199999999999</v>
      </c>
      <c r="L149" s="273">
        <f t="shared" si="30"/>
        <v>2.8981556192919427</v>
      </c>
      <c r="M149" s="179">
        <f t="shared" si="55"/>
        <v>2.4099999999999998E-3</v>
      </c>
      <c r="N149" s="273">
        <f t="shared" si="56"/>
        <v>-2.6179829574251317</v>
      </c>
      <c r="O149" s="223" t="s">
        <v>708</v>
      </c>
      <c r="P149" s="224" t="s">
        <v>662</v>
      </c>
      <c r="Q149" s="190">
        <f>VLOOKUP(P149,References!$B$7:$F$201,5,FALSE)</f>
        <v>26</v>
      </c>
    </row>
    <row r="150" spans="1:17" x14ac:dyDescent="0.2">
      <c r="A150" s="885" t="s">
        <v>74</v>
      </c>
      <c r="B150" s="886" t="s">
        <v>71</v>
      </c>
      <c r="C150" s="826">
        <v>428.2</v>
      </c>
      <c r="D150" s="826" t="s">
        <v>14</v>
      </c>
      <c r="E150" s="220" t="s">
        <v>71</v>
      </c>
      <c r="F150" s="62" t="s">
        <v>14</v>
      </c>
      <c r="G150" s="62">
        <v>428.2</v>
      </c>
      <c r="H150" s="62">
        <v>-2.5099999999999998</v>
      </c>
      <c r="I150" s="81" t="s">
        <v>733</v>
      </c>
      <c r="J150" s="81" t="s">
        <v>657</v>
      </c>
      <c r="K150" s="154">
        <f t="shared" si="54"/>
        <v>1323.2645042023194</v>
      </c>
      <c r="L150" s="668">
        <f t="shared" si="30"/>
        <v>3.1216466629584194</v>
      </c>
      <c r="M150" s="154">
        <f t="shared" si="55"/>
        <v>3.0902954325135908E-3</v>
      </c>
      <c r="N150" s="668">
        <f t="shared" si="56"/>
        <v>-2.5099999999999998</v>
      </c>
      <c r="O150" s="81" t="s">
        <v>708</v>
      </c>
      <c r="P150" s="84" t="s">
        <v>492</v>
      </c>
      <c r="Q150" s="135">
        <f>VLOOKUP(P150,References!$B$7:$F$201,5,FALSE)</f>
        <v>84</v>
      </c>
    </row>
    <row r="151" spans="1:17" x14ac:dyDescent="0.2">
      <c r="A151" s="885"/>
      <c r="B151" s="886"/>
      <c r="C151" s="826"/>
      <c r="D151" s="826"/>
      <c r="E151" s="220" t="s">
        <v>71</v>
      </c>
      <c r="F151" s="62" t="s">
        <v>14</v>
      </c>
      <c r="G151" s="62">
        <v>428.2</v>
      </c>
      <c r="H151" s="674">
        <v>2.48E-6</v>
      </c>
      <c r="I151" s="81" t="s">
        <v>730</v>
      </c>
      <c r="J151" s="81" t="s">
        <v>658</v>
      </c>
      <c r="K151" s="154">
        <f t="shared" si="54"/>
        <v>1.0619359999999998</v>
      </c>
      <c r="L151" s="668">
        <f t="shared" si="30"/>
        <v>2.6098343784635696E-2</v>
      </c>
      <c r="M151" s="154">
        <f t="shared" si="55"/>
        <v>2.48E-6</v>
      </c>
      <c r="N151" s="668">
        <f t="shared" si="56"/>
        <v>-5.605548319173784</v>
      </c>
      <c r="O151" s="81" t="s">
        <v>708</v>
      </c>
      <c r="P151" s="84" t="s">
        <v>662</v>
      </c>
      <c r="Q151" s="135">
        <f>VLOOKUP(P151,References!$B$7:$F$201,5,FALSE)</f>
        <v>26</v>
      </c>
    </row>
    <row r="152" spans="1:17" x14ac:dyDescent="0.2">
      <c r="A152" s="885"/>
      <c r="B152" s="886"/>
      <c r="C152" s="826"/>
      <c r="D152" s="826"/>
      <c r="E152" s="220" t="s">
        <v>71</v>
      </c>
      <c r="F152" s="62" t="s">
        <v>14</v>
      </c>
      <c r="G152" s="62">
        <v>428.2</v>
      </c>
      <c r="H152" s="674">
        <v>1.4399999999999999E-5</v>
      </c>
      <c r="I152" s="81" t="s">
        <v>730</v>
      </c>
      <c r="J152" s="81" t="s">
        <v>711</v>
      </c>
      <c r="K152" s="154">
        <f t="shared" si="54"/>
        <v>6.1660799999999991</v>
      </c>
      <c r="L152" s="668">
        <f t="shared" si="30"/>
        <v>0.79000915505366909</v>
      </c>
      <c r="M152" s="154">
        <f t="shared" si="55"/>
        <v>1.4399999999999999E-5</v>
      </c>
      <c r="N152" s="668">
        <f t="shared" si="56"/>
        <v>-4.8416375079047507</v>
      </c>
      <c r="O152" s="81" t="s">
        <v>708</v>
      </c>
      <c r="P152" s="84" t="s">
        <v>662</v>
      </c>
      <c r="Q152" s="135">
        <f>VLOOKUP(P152,References!$B$7:$F$201,5,FALSE)</f>
        <v>26</v>
      </c>
    </row>
    <row r="153" spans="1:17" x14ac:dyDescent="0.2">
      <c r="A153" s="885"/>
      <c r="B153" s="886"/>
      <c r="C153" s="826"/>
      <c r="D153" s="826"/>
      <c r="E153" s="220" t="s">
        <v>71</v>
      </c>
      <c r="F153" s="62" t="s">
        <v>14</v>
      </c>
      <c r="G153" s="62">
        <v>428.2</v>
      </c>
      <c r="H153" s="674">
        <v>2.2000000000000001E-3</v>
      </c>
      <c r="I153" s="81" t="s">
        <v>730</v>
      </c>
      <c r="J153" s="81" t="s">
        <v>659</v>
      </c>
      <c r="K153" s="154">
        <f t="shared" si="54"/>
        <v>942.04</v>
      </c>
      <c r="L153" s="668">
        <f t="shared" si="30"/>
        <v>2.9740693437806258</v>
      </c>
      <c r="M153" s="154">
        <f t="shared" si="55"/>
        <v>2.2000000000000001E-3</v>
      </c>
      <c r="N153" s="668">
        <f t="shared" si="56"/>
        <v>-2.6575773191777938</v>
      </c>
      <c r="O153" s="81" t="s">
        <v>708</v>
      </c>
      <c r="P153" s="84" t="s">
        <v>662</v>
      </c>
      <c r="Q153" s="135">
        <f>VLOOKUP(P153,References!$B$7:$F$201,5,FALSE)</f>
        <v>26</v>
      </c>
    </row>
    <row r="154" spans="1:17" x14ac:dyDescent="0.2">
      <c r="A154" s="885"/>
      <c r="B154" s="886"/>
      <c r="C154" s="826"/>
      <c r="D154" s="811"/>
      <c r="E154" s="391" t="s">
        <v>71</v>
      </c>
      <c r="F154" s="63" t="s">
        <v>14</v>
      </c>
      <c r="G154" s="63">
        <v>428.2</v>
      </c>
      <c r="H154" s="597">
        <v>1.1999999999999999E-3</v>
      </c>
      <c r="I154" s="223" t="s">
        <v>730</v>
      </c>
      <c r="J154" s="223" t="s">
        <v>661</v>
      </c>
      <c r="K154" s="179">
        <f t="shared" si="54"/>
        <v>513.83999999999992</v>
      </c>
      <c r="L154" s="273">
        <f t="shared" si="30"/>
        <v>2.7108279090060443</v>
      </c>
      <c r="M154" s="179">
        <f t="shared" si="55"/>
        <v>1.1999999999999999E-3</v>
      </c>
      <c r="N154" s="273">
        <f t="shared" si="56"/>
        <v>-2.9208187539523753</v>
      </c>
      <c r="O154" s="223" t="s">
        <v>708</v>
      </c>
      <c r="P154" s="84" t="s">
        <v>662</v>
      </c>
      <c r="Q154" s="135">
        <f>VLOOKUP(P154,References!$B$7:$F$201,5,FALSE)</f>
        <v>26</v>
      </c>
    </row>
    <row r="155" spans="1:17" x14ac:dyDescent="0.2">
      <c r="A155" s="888" t="s">
        <v>75</v>
      </c>
      <c r="B155" s="867" t="s">
        <v>72</v>
      </c>
      <c r="C155" s="810">
        <v>528.20000000000005</v>
      </c>
      <c r="D155" s="810" t="s">
        <v>22</v>
      </c>
      <c r="E155" s="231" t="s">
        <v>72</v>
      </c>
      <c r="F155" s="61" t="s">
        <v>22</v>
      </c>
      <c r="G155" s="61">
        <v>528.20000000000005</v>
      </c>
      <c r="H155" s="61">
        <v>-3.96</v>
      </c>
      <c r="I155" s="221" t="s">
        <v>733</v>
      </c>
      <c r="J155" s="221" t="s">
        <v>657</v>
      </c>
      <c r="K155" s="154">
        <f t="shared" si="54"/>
        <v>57.915978320282967</v>
      </c>
      <c r="L155" s="269">
        <f t="shared" si="30"/>
        <v>1.7627983968709047</v>
      </c>
      <c r="M155" s="154">
        <f t="shared" si="55"/>
        <v>1.0964781961431837E-4</v>
      </c>
      <c r="N155" s="269">
        <f t="shared" si="56"/>
        <v>-3.96</v>
      </c>
      <c r="O155" s="221" t="s">
        <v>708</v>
      </c>
      <c r="P155" s="222" t="s">
        <v>492</v>
      </c>
      <c r="Q155" s="189">
        <f>VLOOKUP(P155,References!$B$7:$F$201,5,FALSE)</f>
        <v>84</v>
      </c>
    </row>
    <row r="156" spans="1:17" x14ac:dyDescent="0.2">
      <c r="A156" s="885"/>
      <c r="B156" s="886"/>
      <c r="C156" s="826"/>
      <c r="D156" s="826"/>
      <c r="E156" s="220" t="s">
        <v>72</v>
      </c>
      <c r="F156" s="62" t="s">
        <v>22</v>
      </c>
      <c r="G156" s="62">
        <v>528.20000000000005</v>
      </c>
      <c r="H156" s="674">
        <v>1.04E-8</v>
      </c>
      <c r="I156" s="81" t="s">
        <v>730</v>
      </c>
      <c r="J156" s="81" t="s">
        <v>658</v>
      </c>
      <c r="K156" s="154">
        <f t="shared" si="54"/>
        <v>5.4932800000000006E-3</v>
      </c>
      <c r="L156" s="668">
        <f t="shared" si="30"/>
        <v>-2.2601682638303142</v>
      </c>
      <c r="M156" s="154">
        <f t="shared" si="55"/>
        <v>1.04E-8</v>
      </c>
      <c r="N156" s="668">
        <f t="shared" si="56"/>
        <v>-7.9829666607012193</v>
      </c>
      <c r="O156" s="81" t="s">
        <v>708</v>
      </c>
      <c r="P156" s="84" t="s">
        <v>662</v>
      </c>
      <c r="Q156" s="135">
        <f>VLOOKUP(P156,References!$B$7:$F$201,5,FALSE)</f>
        <v>26</v>
      </c>
    </row>
    <row r="157" spans="1:17" x14ac:dyDescent="0.2">
      <c r="A157" s="885"/>
      <c r="B157" s="886"/>
      <c r="C157" s="826"/>
      <c r="D157" s="826"/>
      <c r="E157" s="220" t="s">
        <v>72</v>
      </c>
      <c r="F157" s="62" t="s">
        <v>22</v>
      </c>
      <c r="G157" s="62">
        <v>528.20000000000005</v>
      </c>
      <c r="H157" s="674">
        <v>8.2399999999999997E-7</v>
      </c>
      <c r="I157" s="81" t="s">
        <v>730</v>
      </c>
      <c r="J157" s="81" t="s">
        <v>711</v>
      </c>
      <c r="K157" s="154">
        <f t="shared" si="54"/>
        <v>0.43523680000000003</v>
      </c>
      <c r="L157" s="668">
        <f t="shared" si="30"/>
        <v>-0.36127439143197893</v>
      </c>
      <c r="M157" s="154">
        <f t="shared" si="55"/>
        <v>8.2399999999999997E-7</v>
      </c>
      <c r="N157" s="668">
        <f t="shared" si="56"/>
        <v>-6.0840727883028842</v>
      </c>
      <c r="O157" s="81" t="s">
        <v>708</v>
      </c>
      <c r="P157" s="84" t="s">
        <v>662</v>
      </c>
      <c r="Q157" s="135">
        <f>VLOOKUP(P157,References!$B$7:$F$201,5,FALSE)</f>
        <v>26</v>
      </c>
    </row>
    <row r="158" spans="1:17" x14ac:dyDescent="0.2">
      <c r="A158" s="889"/>
      <c r="B158" s="868"/>
      <c r="C158" s="811"/>
      <c r="D158" s="811"/>
      <c r="E158" s="391" t="s">
        <v>72</v>
      </c>
      <c r="F158" s="63" t="s">
        <v>22</v>
      </c>
      <c r="G158" s="63">
        <v>528.20000000000005</v>
      </c>
      <c r="H158" s="597">
        <v>6.78E-4</v>
      </c>
      <c r="I158" s="223" t="s">
        <v>730</v>
      </c>
      <c r="J158" s="223" t="s">
        <v>661</v>
      </c>
      <c r="K158" s="179">
        <f t="shared" si="54"/>
        <v>358.11960000000005</v>
      </c>
      <c r="L158" s="273">
        <f>IF(I158="log-mg/L",H158,LOG(K158))</f>
        <v>2.5540280907379684</v>
      </c>
      <c r="M158" s="179">
        <f t="shared" si="55"/>
        <v>6.78E-4</v>
      </c>
      <c r="N158" s="273">
        <f t="shared" si="56"/>
        <v>-3.1687703061329366</v>
      </c>
      <c r="O158" s="223" t="s">
        <v>708</v>
      </c>
      <c r="P158" s="224" t="s">
        <v>662</v>
      </c>
      <c r="Q158" s="190">
        <f>VLOOKUP(P158,References!$B$7:$F$201,5,FALSE)</f>
        <v>26</v>
      </c>
    </row>
    <row r="159" spans="1:17" x14ac:dyDescent="0.2">
      <c r="A159" s="275"/>
      <c r="B159" s="810" t="s">
        <v>191</v>
      </c>
      <c r="C159" s="810">
        <v>628.20000000000005</v>
      </c>
      <c r="D159" s="810" t="s">
        <v>192</v>
      </c>
      <c r="E159" s="220" t="s">
        <v>191</v>
      </c>
      <c r="F159" s="62" t="s">
        <v>192</v>
      </c>
      <c r="G159" s="62">
        <v>628.20000000000005</v>
      </c>
      <c r="H159" s="664">
        <v>-5.47</v>
      </c>
      <c r="I159" s="221" t="s">
        <v>733</v>
      </c>
      <c r="J159" s="221" t="s">
        <v>657</v>
      </c>
      <c r="K159" s="154">
        <f t="shared" si="54"/>
        <v>2.1286189888664686</v>
      </c>
      <c r="L159" s="269">
        <f t="shared" ref="L159" si="57">IF(I159="log-mg/L",H159,LOG(K159))</f>
        <v>0.32809793206248561</v>
      </c>
      <c r="M159" s="154">
        <f t="shared" si="55"/>
        <v>3.388441561392022E-6</v>
      </c>
      <c r="N159" s="269">
        <f t="shared" ref="N159" si="58">IF(I159="log-mol/L",H159,LOG(M159))</f>
        <v>-5.47</v>
      </c>
      <c r="O159" s="221" t="s">
        <v>708</v>
      </c>
      <c r="P159" s="222" t="s">
        <v>492</v>
      </c>
      <c r="Q159" s="189">
        <f>VLOOKUP(P159,References!$B$7:$F$201,5,FALSE)</f>
        <v>84</v>
      </c>
    </row>
    <row r="160" spans="1:17" x14ac:dyDescent="0.2">
      <c r="A160" s="612" t="s">
        <v>190</v>
      </c>
      <c r="B160" s="826"/>
      <c r="C160" s="826"/>
      <c r="D160" s="826"/>
      <c r="E160" s="220" t="s">
        <v>191</v>
      </c>
      <c r="F160" s="62" t="s">
        <v>192</v>
      </c>
      <c r="G160" s="220">
        <v>628.20000000000005</v>
      </c>
      <c r="H160" s="674">
        <v>8.7999999999999998E-5</v>
      </c>
      <c r="I160" s="81" t="s">
        <v>730</v>
      </c>
      <c r="J160" s="304" t="s">
        <v>659</v>
      </c>
      <c r="K160" s="154">
        <f t="shared" si="54"/>
        <v>55.281599999999997</v>
      </c>
      <c r="L160" s="668">
        <f>IF(I160="log-mg/L",H160,LOG(K160))</f>
        <v>1.7425806042126546</v>
      </c>
      <c r="M160" s="154">
        <f t="shared" si="55"/>
        <v>8.7999999999999998E-5</v>
      </c>
      <c r="N160" s="668">
        <f>IF(I160="log-mol/L",H160,LOG(M160))</f>
        <v>-4.0555173278498318</v>
      </c>
      <c r="O160" s="81" t="s">
        <v>708</v>
      </c>
      <c r="P160" s="84" t="s">
        <v>662</v>
      </c>
      <c r="Q160" s="135">
        <f>VLOOKUP(P160,References!$B$7:$F$201,5,FALSE)</f>
        <v>26</v>
      </c>
    </row>
    <row r="161" spans="1:17" ht="17" thickBot="1" x14ac:dyDescent="0.25">
      <c r="A161" s="612"/>
      <c r="B161" s="826"/>
      <c r="C161" s="826"/>
      <c r="D161" s="826"/>
      <c r="E161" s="220" t="s">
        <v>191</v>
      </c>
      <c r="F161" s="62" t="s">
        <v>192</v>
      </c>
      <c r="G161" s="220">
        <v>628.20000000000005</v>
      </c>
      <c r="H161" s="674">
        <v>5.5899999999999997E-5</v>
      </c>
      <c r="I161" s="81" t="s">
        <v>730</v>
      </c>
      <c r="J161" s="304" t="s">
        <v>661</v>
      </c>
      <c r="K161" s="154">
        <f t="shared" si="54"/>
        <v>35.116379999999999</v>
      </c>
      <c r="L161" s="668">
        <f>IF(I161="log-mg/L",H161,LOG(K161))</f>
        <v>1.5455097399489093</v>
      </c>
      <c r="M161" s="154">
        <f t="shared" si="55"/>
        <v>5.5899999999999997E-5</v>
      </c>
      <c r="N161" s="668">
        <f>IF(I161="log-mol/L",H161,LOG(M161))</f>
        <v>-4.2525881921135769</v>
      </c>
      <c r="O161" s="81" t="s">
        <v>708</v>
      </c>
      <c r="P161" s="84" t="s">
        <v>662</v>
      </c>
      <c r="Q161" s="135">
        <f>VLOOKUP(P161,References!$B$7:$F$201,5,FALSE)</f>
        <v>26</v>
      </c>
    </row>
    <row r="162" spans="1:17" ht="17" thickBot="1" x14ac:dyDescent="0.25">
      <c r="A162" s="90" t="s">
        <v>0</v>
      </c>
      <c r="B162" s="241" t="s">
        <v>157</v>
      </c>
      <c r="C162" s="94"/>
      <c r="D162" s="94"/>
      <c r="E162" s="91"/>
      <c r="F162" s="261"/>
      <c r="G162" s="261"/>
      <c r="H162" s="261"/>
      <c r="I162" s="261"/>
      <c r="J162" s="261"/>
      <c r="K162" s="695"/>
      <c r="L162" s="457"/>
      <c r="M162" s="695"/>
      <c r="N162" s="457"/>
      <c r="O162" s="261"/>
      <c r="P162" s="458"/>
      <c r="Q162" s="459"/>
    </row>
    <row r="163" spans="1:17" x14ac:dyDescent="0.2">
      <c r="A163" s="894" t="s">
        <v>998</v>
      </c>
      <c r="B163" s="879" t="s">
        <v>1013</v>
      </c>
      <c r="C163" s="814">
        <v>299.10000000000002</v>
      </c>
      <c r="D163" s="826" t="s">
        <v>1000</v>
      </c>
      <c r="E163" s="62" t="s">
        <v>999</v>
      </c>
      <c r="F163" s="204" t="s">
        <v>1000</v>
      </c>
      <c r="G163" s="204">
        <v>299.10000000000002</v>
      </c>
      <c r="H163" s="204">
        <v>7759</v>
      </c>
      <c r="I163" s="204" t="s">
        <v>728</v>
      </c>
      <c r="J163" s="204" t="s">
        <v>653</v>
      </c>
      <c r="K163" s="154">
        <f>IF(I163="mg/L",H163,IF(I163="log-mg/L",10^H163,IF(I163="g/L",H163*1000,IF(I163="ug/L",H163/1000,IF(I163="ng/mL",H163/1000,IF(I163="mol/L",H163*G163*1000,IF(I163="log-mol/L",(10^(H163))*G163*1000)))))))</f>
        <v>7759</v>
      </c>
      <c r="L163" s="668">
        <f t="shared" ref="L163" si="59">IF(I163="log-mg/L",H163,LOG(K163))</f>
        <v>3.8898057518680855</v>
      </c>
      <c r="M163" s="154">
        <f>IF(I163="mol/L",H163,(K163/1000)/G163)</f>
        <v>2.5941156803744567E-2</v>
      </c>
      <c r="N163" s="668">
        <f t="shared" ref="N163" si="60">IF(I163="log-mol/L",H163,LOG(M163))</f>
        <v>-1.5860106611632327</v>
      </c>
      <c r="O163" s="204">
        <v>23</v>
      </c>
      <c r="P163" s="289" t="s">
        <v>975</v>
      </c>
      <c r="Q163" s="135">
        <f>VLOOKUP(P163,References!$B$7:$F$201,5,FALSE)</f>
        <v>3</v>
      </c>
    </row>
    <row r="164" spans="1:17" x14ac:dyDescent="0.2">
      <c r="A164" s="894"/>
      <c r="B164" s="897"/>
      <c r="C164" s="814"/>
      <c r="D164" s="826"/>
      <c r="E164" s="62" t="s">
        <v>999</v>
      </c>
      <c r="F164" s="204" t="s">
        <v>1000</v>
      </c>
      <c r="G164" s="204">
        <v>299.10000000000002</v>
      </c>
      <c r="H164" s="204">
        <v>434</v>
      </c>
      <c r="I164" s="204" t="s">
        <v>728</v>
      </c>
      <c r="J164" s="204" t="s">
        <v>653</v>
      </c>
      <c r="K164" s="154">
        <f t="shared" ref="K164:K173" si="61">IF(I164="mg/L",H164,IF(I164="log-mg/L",10^H164,IF(I164="g/L",H164*1000,IF(I164="ug/L",H164/1000,IF(I164="ng/mL",H164/1000,IF(I164="mol/L",H164*G164*1000,IF(I164="log-mol/L",(10^(H164))*G164*1000)))))))</f>
        <v>434</v>
      </c>
      <c r="L164" s="668">
        <f t="shared" ref="L164:L173" si="62">IF(I164="log-mg/L",H164,LOG(K164))</f>
        <v>2.6374897295125108</v>
      </c>
      <c r="M164" s="154">
        <f t="shared" ref="M164:M173" si="63">IF(I164="mol/L",H164,(K164/1000)/G164)</f>
        <v>1.4510197258441992E-3</v>
      </c>
      <c r="N164" s="668">
        <f t="shared" ref="N164:N173" si="64">IF(I164="log-mol/L",H164,LOG(M164))</f>
        <v>-2.8383266835188077</v>
      </c>
      <c r="O164" s="204">
        <v>10</v>
      </c>
      <c r="P164" s="289" t="s">
        <v>975</v>
      </c>
      <c r="Q164" s="135">
        <f>VLOOKUP(P164,References!$B$7:$F$201,5,FALSE)</f>
        <v>3</v>
      </c>
    </row>
    <row r="165" spans="1:17" x14ac:dyDescent="0.2">
      <c r="A165" s="894"/>
      <c r="B165" s="897"/>
      <c r="C165" s="814"/>
      <c r="D165" s="826"/>
      <c r="E165" s="62" t="s">
        <v>999</v>
      </c>
      <c r="F165" s="204" t="s">
        <v>1000</v>
      </c>
      <c r="G165" s="204">
        <v>299.10000000000002</v>
      </c>
      <c r="H165" s="204">
        <v>554</v>
      </c>
      <c r="I165" s="204" t="s">
        <v>728</v>
      </c>
      <c r="J165" s="204" t="s">
        <v>653</v>
      </c>
      <c r="K165" s="154">
        <f t="shared" si="61"/>
        <v>554</v>
      </c>
      <c r="L165" s="668">
        <f t="shared" si="62"/>
        <v>2.7435097647284299</v>
      </c>
      <c r="M165" s="154">
        <f t="shared" si="63"/>
        <v>1.8522233366766968E-3</v>
      </c>
      <c r="N165" s="668">
        <f t="shared" si="64"/>
        <v>-2.7323066483028886</v>
      </c>
      <c r="O165" s="204">
        <v>20</v>
      </c>
      <c r="P165" s="289" t="s">
        <v>975</v>
      </c>
      <c r="Q165" s="135">
        <f>VLOOKUP(P165,References!$B$7:$F$201,5,FALSE)</f>
        <v>3</v>
      </c>
    </row>
    <row r="166" spans="1:17" x14ac:dyDescent="0.2">
      <c r="A166" s="894"/>
      <c r="B166" s="897"/>
      <c r="C166" s="814"/>
      <c r="D166" s="826"/>
      <c r="E166" s="62" t="s">
        <v>999</v>
      </c>
      <c r="F166" s="204" t="s">
        <v>1000</v>
      </c>
      <c r="G166" s="204">
        <v>299.10000000000002</v>
      </c>
      <c r="H166" s="204">
        <v>359</v>
      </c>
      <c r="I166" s="204" t="s">
        <v>728</v>
      </c>
      <c r="J166" s="204" t="s">
        <v>653</v>
      </c>
      <c r="K166" s="154">
        <f t="shared" si="61"/>
        <v>359</v>
      </c>
      <c r="L166" s="668">
        <f t="shared" si="62"/>
        <v>2.5550944485783194</v>
      </c>
      <c r="M166" s="154">
        <f t="shared" si="63"/>
        <v>1.2002674690738881E-3</v>
      </c>
      <c r="N166" s="668">
        <f t="shared" si="64"/>
        <v>-2.9207219644529991</v>
      </c>
      <c r="O166" s="204">
        <v>25</v>
      </c>
      <c r="P166" s="289" t="s">
        <v>975</v>
      </c>
      <c r="Q166" s="135">
        <f>VLOOKUP(P166,References!$B$7:$F$201,5,FALSE)</f>
        <v>3</v>
      </c>
    </row>
    <row r="167" spans="1:17" x14ac:dyDescent="0.2">
      <c r="A167" s="894"/>
      <c r="B167" s="897"/>
      <c r="C167" s="814"/>
      <c r="D167" s="826"/>
      <c r="E167" s="62" t="s">
        <v>999</v>
      </c>
      <c r="F167" s="204" t="s">
        <v>1000</v>
      </c>
      <c r="G167" s="204">
        <v>299.10000000000002</v>
      </c>
      <c r="H167" s="204">
        <v>1770</v>
      </c>
      <c r="I167" s="204" t="s">
        <v>728</v>
      </c>
      <c r="J167" s="204" t="s">
        <v>653</v>
      </c>
      <c r="K167" s="154">
        <f t="shared" ref="K167:K168" si="65">IF(I167="mg/L",H167,IF(I167="log-mg/L",10^H167,IF(I167="g/L",H167*1000,IF(I167="ug/L",H167/1000,IF(I167="ng/mL",H167/1000,IF(I167="mol/L",H167*G167*1000,IF(I167="log-mol/L",(10^(H167))*G167*1000)))))))</f>
        <v>1770</v>
      </c>
      <c r="L167" s="668">
        <f t="shared" ref="L167:L168" si="66">IF(I167="log-mg/L",H167,LOG(K167))</f>
        <v>3.2479732663618068</v>
      </c>
      <c r="M167" s="154">
        <f t="shared" ref="M167:M168" si="67">IF(I167="mol/L",H167,(K167/1000)/G167)</f>
        <v>5.9177532597793374E-3</v>
      </c>
      <c r="N167" s="668">
        <f t="shared" ref="N167:N168" si="68">IF(I167="log-mol/L",H167,LOG(M167))</f>
        <v>-2.2278431466695117</v>
      </c>
      <c r="O167" s="204">
        <v>41.2</v>
      </c>
      <c r="P167" s="289" t="s">
        <v>975</v>
      </c>
      <c r="Q167" s="135">
        <f>VLOOKUP(P167,References!$B$7:$F$201,5,FALSE)</f>
        <v>3</v>
      </c>
    </row>
    <row r="168" spans="1:17" x14ac:dyDescent="0.2">
      <c r="A168" s="894"/>
      <c r="B168" s="897"/>
      <c r="C168" s="814"/>
      <c r="D168" s="826"/>
      <c r="E168" s="62" t="s">
        <v>999</v>
      </c>
      <c r="F168" s="204" t="s">
        <v>1000</v>
      </c>
      <c r="G168" s="204">
        <v>299.10000000000002</v>
      </c>
      <c r="H168" s="204">
        <v>375</v>
      </c>
      <c r="I168" s="204" t="s">
        <v>728</v>
      </c>
      <c r="J168" s="204" t="s">
        <v>653</v>
      </c>
      <c r="K168" s="154">
        <f t="shared" si="65"/>
        <v>375</v>
      </c>
      <c r="L168" s="668">
        <f t="shared" si="66"/>
        <v>2.5740312677277188</v>
      </c>
      <c r="M168" s="154">
        <f t="shared" si="67"/>
        <v>1.2537612838515546E-3</v>
      </c>
      <c r="N168" s="668">
        <f t="shared" si="68"/>
        <v>-2.9017851453035992</v>
      </c>
      <c r="O168" s="204">
        <v>92.6</v>
      </c>
      <c r="P168" s="289" t="s">
        <v>975</v>
      </c>
      <c r="Q168" s="135">
        <f>VLOOKUP(P168,References!$B$7:$F$201,5,FALSE)</f>
        <v>3</v>
      </c>
    </row>
    <row r="169" spans="1:17" x14ac:dyDescent="0.2">
      <c r="A169" s="894"/>
      <c r="B169" s="897"/>
      <c r="C169" s="814"/>
      <c r="D169" s="826"/>
      <c r="E169" s="62" t="s">
        <v>999</v>
      </c>
      <c r="F169" s="204" t="s">
        <v>1000</v>
      </c>
      <c r="G169" s="204">
        <v>299.10000000000002</v>
      </c>
      <c r="H169" s="754">
        <v>7.7000000000000008E-6</v>
      </c>
      <c r="I169" s="204" t="s">
        <v>730</v>
      </c>
      <c r="J169" s="204" t="s">
        <v>659</v>
      </c>
      <c r="K169" s="154">
        <f t="shared" si="61"/>
        <v>2.3030700000000004</v>
      </c>
      <c r="L169" s="668">
        <f t="shared" si="62"/>
        <v>0.36230713820380012</v>
      </c>
      <c r="M169" s="154">
        <f t="shared" si="63"/>
        <v>7.7000000000000008E-6</v>
      </c>
      <c r="N169" s="668">
        <f t="shared" si="64"/>
        <v>-5.1135092748275177</v>
      </c>
      <c r="O169" s="204" t="s">
        <v>708</v>
      </c>
      <c r="P169" s="84" t="s">
        <v>662</v>
      </c>
      <c r="Q169" s="135">
        <f>VLOOKUP(P169,References!$B$7:$F$201,5,FALSE)</f>
        <v>26</v>
      </c>
    </row>
    <row r="170" spans="1:17" x14ac:dyDescent="0.2">
      <c r="A170" s="895"/>
      <c r="B170" s="841"/>
      <c r="C170" s="815"/>
      <c r="D170" s="811"/>
      <c r="E170" s="63" t="s">
        <v>999</v>
      </c>
      <c r="F170" s="292" t="s">
        <v>1000</v>
      </c>
      <c r="G170" s="292">
        <v>299.10000000000002</v>
      </c>
      <c r="H170" s="755">
        <v>5.8900000000000003E-3</v>
      </c>
      <c r="I170" s="292" t="s">
        <v>730</v>
      </c>
      <c r="J170" s="292" t="s">
        <v>661</v>
      </c>
      <c r="K170" s="179">
        <f t="shared" si="61"/>
        <v>1761.6990000000001</v>
      </c>
      <c r="L170" s="273">
        <f t="shared" si="62"/>
        <v>3.24593170781842</v>
      </c>
      <c r="M170" s="179">
        <f t="shared" si="63"/>
        <v>5.8900000000000003E-3</v>
      </c>
      <c r="N170" s="273">
        <f t="shared" si="64"/>
        <v>-2.2298847052128985</v>
      </c>
      <c r="O170" s="292" t="s">
        <v>708</v>
      </c>
      <c r="P170" s="224" t="s">
        <v>662</v>
      </c>
      <c r="Q170" s="190">
        <f>VLOOKUP(P170,References!$B$7:$F$201,5,FALSE)</f>
        <v>26</v>
      </c>
    </row>
    <row r="171" spans="1:17" x14ac:dyDescent="0.2">
      <c r="A171" s="896" t="s">
        <v>1002</v>
      </c>
      <c r="B171" s="898" t="s">
        <v>1012</v>
      </c>
      <c r="C171" s="813">
        <v>399.1</v>
      </c>
      <c r="D171" s="810" t="s">
        <v>1003</v>
      </c>
      <c r="E171" s="61" t="s">
        <v>1005</v>
      </c>
      <c r="F171" s="322" t="s">
        <v>1003</v>
      </c>
      <c r="G171" s="322">
        <v>399.1</v>
      </c>
      <c r="H171" s="756">
        <v>5.9999999999999995E-8</v>
      </c>
      <c r="I171" s="322" t="s">
        <v>730</v>
      </c>
      <c r="J171" s="322" t="s">
        <v>659</v>
      </c>
      <c r="K171" s="154">
        <f t="shared" si="61"/>
        <v>2.3946000000000002E-2</v>
      </c>
      <c r="L171" s="652">
        <f t="shared" si="62"/>
        <v>-1.6207670218323331</v>
      </c>
      <c r="M171" s="154">
        <f t="shared" si="63"/>
        <v>5.9999999999999995E-8</v>
      </c>
      <c r="N171" s="652">
        <f t="shared" si="64"/>
        <v>-7.2218487496163561</v>
      </c>
      <c r="O171" s="322" t="s">
        <v>708</v>
      </c>
      <c r="P171" s="290" t="s">
        <v>662</v>
      </c>
      <c r="Q171" s="189">
        <f>VLOOKUP(P171,References!$B$7:$F$201,5,FALSE)</f>
        <v>26</v>
      </c>
    </row>
    <row r="172" spans="1:17" x14ac:dyDescent="0.2">
      <c r="A172" s="894"/>
      <c r="B172" s="897"/>
      <c r="C172" s="814"/>
      <c r="D172" s="826"/>
      <c r="E172" s="62" t="s">
        <v>1005</v>
      </c>
      <c r="F172" s="204" t="s">
        <v>1003</v>
      </c>
      <c r="G172" s="204">
        <v>399.1</v>
      </c>
      <c r="H172" s="754">
        <v>1.1600000000000001E-5</v>
      </c>
      <c r="I172" s="204" t="s">
        <v>730</v>
      </c>
      <c r="J172" s="204" t="s">
        <v>711</v>
      </c>
      <c r="K172" s="154">
        <f t="shared" si="61"/>
        <v>4.6295600000000006</v>
      </c>
      <c r="L172" s="267">
        <f t="shared" si="62"/>
        <v>0.66553971701094183</v>
      </c>
      <c r="M172" s="154">
        <f t="shared" si="63"/>
        <v>1.1600000000000001E-5</v>
      </c>
      <c r="N172" s="267">
        <f t="shared" si="64"/>
        <v>-4.9355420107730819</v>
      </c>
      <c r="O172" s="204" t="s">
        <v>708</v>
      </c>
      <c r="P172" s="84" t="s">
        <v>662</v>
      </c>
      <c r="Q172" s="135">
        <f>VLOOKUP(P172,References!$B$7:$F$201,5,FALSE)</f>
        <v>26</v>
      </c>
    </row>
    <row r="173" spans="1:17" x14ac:dyDescent="0.2">
      <c r="A173" s="895"/>
      <c r="B173" s="841"/>
      <c r="C173" s="815"/>
      <c r="D173" s="811"/>
      <c r="E173" s="63" t="s">
        <v>1005</v>
      </c>
      <c r="F173" s="292" t="s">
        <v>1003</v>
      </c>
      <c r="G173" s="292">
        <v>399.1</v>
      </c>
      <c r="H173" s="755">
        <v>2.6699999999999998E-4</v>
      </c>
      <c r="I173" s="292" t="s">
        <v>730</v>
      </c>
      <c r="J173" s="292" t="s">
        <v>661</v>
      </c>
      <c r="K173" s="179">
        <f t="shared" si="61"/>
        <v>106.55969999999999</v>
      </c>
      <c r="L173" s="613">
        <f t="shared" si="62"/>
        <v>2.0275929891485984</v>
      </c>
      <c r="M173" s="179">
        <f t="shared" si="63"/>
        <v>2.6699999999999998E-4</v>
      </c>
      <c r="N173" s="613">
        <f t="shared" si="64"/>
        <v>-3.5734887386354246</v>
      </c>
      <c r="O173" s="292" t="s">
        <v>708</v>
      </c>
      <c r="P173" s="224" t="s">
        <v>662</v>
      </c>
      <c r="Q173" s="190">
        <f>VLOOKUP(P173,References!$B$7:$F$201,5,FALSE)</f>
        <v>26</v>
      </c>
    </row>
    <row r="174" spans="1:17" x14ac:dyDescent="0.2">
      <c r="A174" s="885" t="s">
        <v>76</v>
      </c>
      <c r="B174" s="886" t="s">
        <v>108</v>
      </c>
      <c r="C174" s="826">
        <v>499.1</v>
      </c>
      <c r="D174" s="826" t="s">
        <v>23</v>
      </c>
      <c r="E174" s="62" t="s">
        <v>108</v>
      </c>
      <c r="F174" s="62" t="s">
        <v>23</v>
      </c>
      <c r="G174" s="62">
        <v>499.1</v>
      </c>
      <c r="H174" s="62">
        <v>-0.62</v>
      </c>
      <c r="I174" s="81" t="s">
        <v>732</v>
      </c>
      <c r="J174" s="81" t="s">
        <v>707</v>
      </c>
      <c r="K174" s="154">
        <f>IF(I174="mg/L",H174,IF(I174="log-mg/L",10^H174,IF(I174="g/L",H174*1000,IF(I174="ug/L",H174/1000,IF(I174="ng/mL",H174/1000,IF(I174="mol/L",H174*G174*1000,IF(I174="log-mol/L",(10^(H174))*G174*1000)))))))</f>
        <v>0.23988329190194901</v>
      </c>
      <c r="L174" s="668">
        <f t="shared" ref="L174:L193" si="69">IF(I174="log-mg/L",H174,LOG(K174))</f>
        <v>-0.62</v>
      </c>
      <c r="M174" s="154">
        <f>IF(I174="mol/L",H174,(K174/1000)/G174)</f>
        <v>4.8063172090152075E-7</v>
      </c>
      <c r="N174" s="668">
        <f t="shared" ref="N174:N193" si="70">IF(I174="log-mol/L",H174,LOG(M174))</f>
        <v>-6.3181875698661223</v>
      </c>
      <c r="O174" s="81">
        <v>25</v>
      </c>
      <c r="P174" s="84" t="s">
        <v>482</v>
      </c>
      <c r="Q174" s="135">
        <f>VLOOKUP(P174,References!$B$7:$F$201,5,FALSE)</f>
        <v>12</v>
      </c>
    </row>
    <row r="175" spans="1:17" x14ac:dyDescent="0.2">
      <c r="A175" s="885"/>
      <c r="B175" s="886"/>
      <c r="C175" s="826"/>
      <c r="D175" s="826"/>
      <c r="E175" s="62" t="s">
        <v>108</v>
      </c>
      <c r="F175" s="62" t="s">
        <v>23</v>
      </c>
      <c r="G175" s="62">
        <v>499.1</v>
      </c>
      <c r="H175" s="62">
        <v>-5.05</v>
      </c>
      <c r="I175" s="81" t="s">
        <v>733</v>
      </c>
      <c r="J175" s="81" t="s">
        <v>657</v>
      </c>
      <c r="K175" s="154">
        <f>IF(I175="mg/L",H175,IF(I175="log-mg/L",10^H175,IF(I175="g/L",H175*1000,IF(I175="ug/L",H175/1000,IF(I175="ng/mL",H175/1000,IF(I175="mol/L",H175*G181*1000,IF(I175="log-mol/L",(10^(H175))*G181*1000)))))))</f>
        <v>4.4482334322255177</v>
      </c>
      <c r="L175" s="668">
        <f>IF(I175="log-mg/L",H175,LOG(K175))</f>
        <v>0.6481875698661218</v>
      </c>
      <c r="M175" s="154">
        <f>IF(I175="mol/L",H175,(K175/1000)/G181)</f>
        <v>8.9125093813374425E-6</v>
      </c>
      <c r="N175" s="668">
        <f>IF(I175="log-mol/L",H175,LOG(M175))</f>
        <v>-5.05</v>
      </c>
      <c r="O175" s="81" t="s">
        <v>708</v>
      </c>
      <c r="P175" s="84" t="s">
        <v>492</v>
      </c>
      <c r="Q175" s="135">
        <f>VLOOKUP(P175,References!$B$7:$F$201,5,FALSE)</f>
        <v>84</v>
      </c>
    </row>
    <row r="176" spans="1:17" x14ac:dyDescent="0.2">
      <c r="A176" s="885"/>
      <c r="B176" s="886"/>
      <c r="C176" s="826"/>
      <c r="D176" s="826"/>
      <c r="E176" s="62" t="s">
        <v>108</v>
      </c>
      <c r="F176" s="62" t="s">
        <v>23</v>
      </c>
      <c r="G176" s="62">
        <v>499.1</v>
      </c>
      <c r="H176" s="62">
        <v>-4.99</v>
      </c>
      <c r="I176" s="81" t="s">
        <v>733</v>
      </c>
      <c r="J176" s="439" t="s">
        <v>710</v>
      </c>
      <c r="K176" s="154">
        <f>IF(I176="mg/L",H176,IF(I176="log-mg/L",10^H176,IF(I176="g/L",H176*1000,IF(I176="ug/L",H176/1000,IF(I176="ng/mL",H176/1000,IF(I176="mol/L",H176*G175*1000,IF(I176="log-mol/L",(10^(H176))*G175*1000)))))))</f>
        <v>5.1072553244732335</v>
      </c>
      <c r="L176" s="668">
        <f t="shared" ref="L176" si="71">IF(I176="log-mg/L",H176,LOG(K176))</f>
        <v>0.70818756986612152</v>
      </c>
      <c r="M176" s="154">
        <f>IF(I176="mol/L",H176,(K176/1000)/G175)</f>
        <v>1.0232929922807521E-5</v>
      </c>
      <c r="N176" s="668">
        <f t="shared" ref="N176" si="72">IF(I176="log-mol/L",H176,LOG(M176))</f>
        <v>-4.99</v>
      </c>
      <c r="O176" s="81">
        <v>25</v>
      </c>
      <c r="P176" s="711" t="s">
        <v>580</v>
      </c>
      <c r="Q176" s="135">
        <f>VLOOKUP(P176,References!$B$7:$F$201,5,FALSE)</f>
        <v>44</v>
      </c>
    </row>
    <row r="177" spans="1:17" x14ac:dyDescent="0.2">
      <c r="A177" s="885"/>
      <c r="B177" s="886"/>
      <c r="C177" s="826"/>
      <c r="D177" s="826"/>
      <c r="E177" s="62" t="s">
        <v>108</v>
      </c>
      <c r="F177" s="62" t="s">
        <v>23</v>
      </c>
      <c r="G177" s="62">
        <v>499.1</v>
      </c>
      <c r="H177" s="62">
        <v>30.2</v>
      </c>
      <c r="I177" s="712" t="s">
        <v>728</v>
      </c>
      <c r="J177" s="712" t="s">
        <v>653</v>
      </c>
      <c r="K177" s="154">
        <f>IF(I177="mg/L",H177,IF(I177="log-mg/L",10^H177,IF(I177="g/L",H177*1000,IF(I177="ug/L",H177/1000,IF(I177="ng/mL",H177/1000,IF(I177="mol/L",H177*G176*1000,IF(I177="log-mol/L",(10^(H177))*G176*1000)))))))</f>
        <v>30.2</v>
      </c>
      <c r="L177" s="668">
        <f t="shared" ref="L177" si="73">IF(I177="log-mg/L",H177,LOG(K177))</f>
        <v>1.4800069429571505</v>
      </c>
      <c r="M177" s="154">
        <f>IF(I177="mol/L",H177,(K177/1000)/G176)</f>
        <v>6.0508916048887994E-5</v>
      </c>
      <c r="N177" s="668">
        <f t="shared" ref="N177" si="74">IF(I177="log-mol/L",H177,LOG(M177))</f>
        <v>-4.2181806269089721</v>
      </c>
      <c r="O177" s="81">
        <v>25</v>
      </c>
      <c r="P177" s="289" t="s">
        <v>975</v>
      </c>
      <c r="Q177" s="135">
        <f>VLOOKUP(P177,References!$B$7:$F$201,5,FALSE)</f>
        <v>3</v>
      </c>
    </row>
    <row r="178" spans="1:17" x14ac:dyDescent="0.2">
      <c r="A178" s="885"/>
      <c r="B178" s="886"/>
      <c r="C178" s="826"/>
      <c r="D178" s="826"/>
      <c r="E178" s="62" t="s">
        <v>108</v>
      </c>
      <c r="F178" s="62" t="s">
        <v>23</v>
      </c>
      <c r="G178" s="62">
        <v>499.1</v>
      </c>
      <c r="H178" s="674">
        <v>4.8499999999999998E-10</v>
      </c>
      <c r="I178" s="81" t="s">
        <v>730</v>
      </c>
      <c r="J178" s="81" t="s">
        <v>658</v>
      </c>
      <c r="K178" s="154">
        <f>IF(I178="mg/L",H178,IF(I178="log-mg/L",10^H178,IF(I178="g/L",H178*1000,IF(I178="ug/L",H178/1000,IF(I178="ng/mL",H178/1000,IF(I178="mol/L",H178*G176*1000,IF(I178="log-mol/L",(10^(H178))*G176*1000)))))))</f>
        <v>2.4206349999999997E-4</v>
      </c>
      <c r="L178" s="668">
        <f t="shared" si="69"/>
        <v>-3.6160706915316139</v>
      </c>
      <c r="M178" s="154">
        <f>IF(I178="mol/L",H178,(K178/1000)/G176)</f>
        <v>4.8499999999999998E-10</v>
      </c>
      <c r="N178" s="668">
        <f t="shared" si="70"/>
        <v>-9.314258261397736</v>
      </c>
      <c r="O178" s="81" t="s">
        <v>708</v>
      </c>
      <c r="P178" s="84" t="s">
        <v>662</v>
      </c>
      <c r="Q178" s="135">
        <f>VLOOKUP(P178,References!$B$7:$F$201,5,FALSE)</f>
        <v>26</v>
      </c>
    </row>
    <row r="179" spans="1:17" x14ac:dyDescent="0.2">
      <c r="A179" s="885"/>
      <c r="B179" s="886"/>
      <c r="C179" s="826"/>
      <c r="D179" s="826"/>
      <c r="E179" s="62" t="s">
        <v>108</v>
      </c>
      <c r="F179" s="62" t="s">
        <v>23</v>
      </c>
      <c r="G179" s="62">
        <v>499.1</v>
      </c>
      <c r="H179" s="674">
        <v>1.8899999999999999E-6</v>
      </c>
      <c r="I179" s="81" t="s">
        <v>730</v>
      </c>
      <c r="J179" s="81" t="s">
        <v>711</v>
      </c>
      <c r="K179" s="154">
        <f>IF(I179="mg/L",H179,IF(I179="log-mg/L",10^H179,IF(I179="g/L",H179*1000,IF(I179="ug/L",H179/1000,IF(I179="ng/mL",H179/1000,IF(I179="mol/L",H179*G178*1000,IF(I179="log-mol/L",(10^(H179))*G178*1000)))))))</f>
        <v>0.943299</v>
      </c>
      <c r="L179" s="668">
        <f t="shared" si="69"/>
        <v>-2.535062596063347E-2</v>
      </c>
      <c r="M179" s="154">
        <f>IF(I179="mol/L",H179,(K179/1000)/G178)</f>
        <v>1.8899999999999999E-6</v>
      </c>
      <c r="N179" s="668">
        <f t="shared" si="70"/>
        <v>-5.7235381958267562</v>
      </c>
      <c r="O179" s="81" t="s">
        <v>708</v>
      </c>
      <c r="P179" s="84" t="s">
        <v>662</v>
      </c>
      <c r="Q179" s="135">
        <f>VLOOKUP(P179,References!$B$7:$F$201,5,FALSE)</f>
        <v>26</v>
      </c>
    </row>
    <row r="180" spans="1:17" x14ac:dyDescent="0.2">
      <c r="A180" s="885"/>
      <c r="B180" s="886"/>
      <c r="C180" s="826"/>
      <c r="D180" s="826"/>
      <c r="E180" s="62" t="s">
        <v>108</v>
      </c>
      <c r="F180" s="62" t="s">
        <v>23</v>
      </c>
      <c r="G180" s="62">
        <v>499.1</v>
      </c>
      <c r="H180" s="62">
        <v>2.4E-10</v>
      </c>
      <c r="I180" s="81" t="s">
        <v>730</v>
      </c>
      <c r="J180" s="81" t="s">
        <v>659</v>
      </c>
      <c r="K180" s="154">
        <f>IF(I180="mg/L",H180,IF(I180="log-mg/L",10^H180,IF(I180="g/L",H180*1000,IF(I180="ug/L",H180/1000,IF(I180="ng/mL",H180/1000,IF(I180="mol/L",H180*G179*1000,IF(I180="log-mol/L",(10^(H180))*G179*1000)))))))</f>
        <v>1.19784E-4</v>
      </c>
      <c r="L180" s="668">
        <f t="shared" si="69"/>
        <v>-3.9216011884222715</v>
      </c>
      <c r="M180" s="154">
        <f>IF(I180="mol/L",H180,(K180/1000)/G179)</f>
        <v>2.4E-10</v>
      </c>
      <c r="N180" s="668">
        <f t="shared" si="70"/>
        <v>-9.6197887582883936</v>
      </c>
      <c r="O180" s="81" t="s">
        <v>708</v>
      </c>
      <c r="P180" s="84" t="s">
        <v>662</v>
      </c>
      <c r="Q180" s="135">
        <f>VLOOKUP(P180,References!$B$7:$F$201,5,FALSE)</f>
        <v>26</v>
      </c>
    </row>
    <row r="181" spans="1:17" x14ac:dyDescent="0.2">
      <c r="A181" s="889"/>
      <c r="B181" s="868"/>
      <c r="C181" s="811"/>
      <c r="D181" s="811"/>
      <c r="E181" s="63" t="s">
        <v>108</v>
      </c>
      <c r="F181" s="63" t="s">
        <v>23</v>
      </c>
      <c r="G181" s="63">
        <v>499.1</v>
      </c>
      <c r="H181" s="597">
        <v>7.8100000000000002E-7</v>
      </c>
      <c r="I181" s="223" t="s">
        <v>730</v>
      </c>
      <c r="J181" s="223" t="s">
        <v>661</v>
      </c>
      <c r="K181" s="179">
        <f>IF(I181="mg/L",H181,IF(I181="log-mg/L",10^H181,IF(I181="g/L",H181*1000,IF(I181="ug/L",H181/1000,IF(I181="ng/mL",H181/1000,IF(I181="mol/L",H181*G180*1000,IF(I181="log-mol/L",(10^(H181))*G180*1000)))))))</f>
        <v>0.38979710000000001</v>
      </c>
      <c r="L181" s="273">
        <f t="shared" si="69"/>
        <v>-0.40916139625657727</v>
      </c>
      <c r="M181" s="179">
        <f>IF(I181="mol/L",H181,(K181/1000)/G180)</f>
        <v>7.8100000000000002E-7</v>
      </c>
      <c r="N181" s="273">
        <f t="shared" si="70"/>
        <v>-6.1073489661227001</v>
      </c>
      <c r="O181" s="223" t="s">
        <v>708</v>
      </c>
      <c r="P181" s="224" t="s">
        <v>662</v>
      </c>
      <c r="Q181" s="190">
        <f>VLOOKUP(P181,References!$B$7:$F$201,5,FALSE)</f>
        <v>26</v>
      </c>
    </row>
    <row r="182" spans="1:17" x14ac:dyDescent="0.2">
      <c r="A182" s="885" t="s">
        <v>133</v>
      </c>
      <c r="B182" s="886" t="s">
        <v>116</v>
      </c>
      <c r="C182" s="826">
        <v>513.20000000000005</v>
      </c>
      <c r="D182" s="826" t="s">
        <v>118</v>
      </c>
      <c r="E182" s="62" t="s">
        <v>116</v>
      </c>
      <c r="F182" s="62" t="s">
        <v>118</v>
      </c>
      <c r="G182" s="62">
        <v>513.20000000000005</v>
      </c>
      <c r="H182" s="62">
        <v>-6.35</v>
      </c>
      <c r="I182" s="81" t="s">
        <v>733</v>
      </c>
      <c r="J182" s="81" t="s">
        <v>657</v>
      </c>
      <c r="K182" s="154">
        <f t="shared" ref="K182:K193" si="75">IF(I182="mg/L",H182,IF(I182="log-mg/L",10^H182,IF(I182="g/L",H182*1000,IF(I182="ug/L",H182/1000,IF(I182="ng/mL",H182/1000,IF(I182="mol/L",H182*G182*1000,IF(I182="log-mol/L",(10^(H182))*G182*1000)))))))</f>
        <v>0.22923801949187439</v>
      </c>
      <c r="L182" s="668">
        <f t="shared" si="69"/>
        <v>-0.63971335229710891</v>
      </c>
      <c r="M182" s="154">
        <f t="shared" ref="M182:M193" si="76">IF(I182="mol/L",H182,(K182/1000)/G182)</f>
        <v>4.4668359215096327E-7</v>
      </c>
      <c r="N182" s="668">
        <f t="shared" si="70"/>
        <v>-6.35</v>
      </c>
      <c r="O182" s="81" t="s">
        <v>708</v>
      </c>
      <c r="P182" s="84" t="s">
        <v>492</v>
      </c>
      <c r="Q182" s="135">
        <f>VLOOKUP(P182,References!$B$7:$F$201,5,FALSE)</f>
        <v>84</v>
      </c>
    </row>
    <row r="183" spans="1:17" x14ac:dyDescent="0.2">
      <c r="A183" s="885"/>
      <c r="B183" s="886"/>
      <c r="C183" s="826"/>
      <c r="D183" s="826"/>
      <c r="E183" s="62" t="s">
        <v>116</v>
      </c>
      <c r="F183" s="62" t="s">
        <v>118</v>
      </c>
      <c r="G183" s="62">
        <v>513.20000000000005</v>
      </c>
      <c r="H183" s="62">
        <v>-5.61</v>
      </c>
      <c r="I183" s="81" t="s">
        <v>733</v>
      </c>
      <c r="J183" s="439" t="s">
        <v>710</v>
      </c>
      <c r="K183" s="154">
        <f t="shared" si="75"/>
        <v>1.2597566155295559</v>
      </c>
      <c r="L183" s="668">
        <f t="shared" ref="L183" si="77">IF(I183="log-mg/L",H183,LOG(K183))</f>
        <v>0.10028664770289031</v>
      </c>
      <c r="M183" s="154">
        <f t="shared" si="76"/>
        <v>2.4547089156850267E-6</v>
      </c>
      <c r="N183" s="668">
        <f t="shared" ref="N183" si="78">IF(I183="log-mol/L",H183,LOG(M183))</f>
        <v>-5.61</v>
      </c>
      <c r="O183" s="81">
        <v>25</v>
      </c>
      <c r="P183" s="711" t="s">
        <v>580</v>
      </c>
      <c r="Q183" s="135">
        <f>VLOOKUP(P183,References!$B$7:$F$201,5,FALSE)</f>
        <v>44</v>
      </c>
    </row>
    <row r="184" spans="1:17" x14ac:dyDescent="0.2">
      <c r="A184" s="885"/>
      <c r="B184" s="886"/>
      <c r="C184" s="826"/>
      <c r="D184" s="826"/>
      <c r="E184" s="62" t="s">
        <v>116</v>
      </c>
      <c r="F184" s="62" t="s">
        <v>118</v>
      </c>
      <c r="G184" s="62">
        <v>513.20000000000005</v>
      </c>
      <c r="H184" s="674">
        <v>1.5299999999999999E-10</v>
      </c>
      <c r="I184" s="81" t="s">
        <v>730</v>
      </c>
      <c r="J184" s="81" t="s">
        <v>658</v>
      </c>
      <c r="K184" s="154">
        <f t="shared" si="75"/>
        <v>7.85196E-5</v>
      </c>
      <c r="L184" s="668">
        <f t="shared" si="69"/>
        <v>-4.1050219214795103</v>
      </c>
      <c r="M184" s="154">
        <f t="shared" si="76"/>
        <v>1.5299999999999999E-10</v>
      </c>
      <c r="N184" s="668">
        <f t="shared" si="70"/>
        <v>-9.8153085691824007</v>
      </c>
      <c r="O184" s="81" t="s">
        <v>708</v>
      </c>
      <c r="P184" s="84" t="s">
        <v>662</v>
      </c>
      <c r="Q184" s="135">
        <f>VLOOKUP(P184,References!$B$7:$F$201,5,FALSE)</f>
        <v>26</v>
      </c>
    </row>
    <row r="185" spans="1:17" x14ac:dyDescent="0.2">
      <c r="A185" s="885"/>
      <c r="B185" s="886"/>
      <c r="C185" s="826"/>
      <c r="D185" s="826"/>
      <c r="E185" s="62" t="s">
        <v>116</v>
      </c>
      <c r="F185" s="62" t="s">
        <v>118</v>
      </c>
      <c r="G185" s="62">
        <v>513.20000000000005</v>
      </c>
      <c r="H185" s="674">
        <v>7.3000000000000006E-11</v>
      </c>
      <c r="I185" s="81" t="s">
        <v>730</v>
      </c>
      <c r="J185" s="719" t="s">
        <v>659</v>
      </c>
      <c r="K185" s="154">
        <f t="shared" ref="K185" si="79">IF(I185="mg/L",H185,IF(I185="log-mg/L",10^H185,IF(I185="g/L",H185*1000,IF(I185="ug/L",H185/1000,IF(I185="ng/mL",H185/1000,IF(I185="mol/L",H185*G185*1000,IF(I185="log-mol/L",(10^(H185))*G185*1000)))))))</f>
        <v>3.7463600000000012E-5</v>
      </c>
      <c r="L185" s="668">
        <f t="shared" ref="L185" si="80">IF(I185="log-mg/L",H185,LOG(K185))</f>
        <v>-4.4263904921766528</v>
      </c>
      <c r="M185" s="154">
        <f t="shared" ref="M185" si="81">IF(I185="mol/L",H185,(K185/1000)/G185)</f>
        <v>7.3000000000000006E-11</v>
      </c>
      <c r="N185" s="668">
        <f t="shared" ref="N185" si="82">IF(I185="log-mol/L",H185,LOG(M185))</f>
        <v>-10.136677139879543</v>
      </c>
      <c r="O185" s="81" t="s">
        <v>708</v>
      </c>
      <c r="P185" s="84" t="s">
        <v>662</v>
      </c>
      <c r="Q185" s="135">
        <f>VLOOKUP(P185,References!$B$7:$F$201,5,FALSE)</f>
        <v>26</v>
      </c>
    </row>
    <row r="186" spans="1:17" x14ac:dyDescent="0.2">
      <c r="A186" s="885"/>
      <c r="B186" s="886"/>
      <c r="C186" s="826"/>
      <c r="D186" s="826"/>
      <c r="E186" s="62" t="s">
        <v>116</v>
      </c>
      <c r="F186" s="62" t="s">
        <v>118</v>
      </c>
      <c r="G186" s="62">
        <v>513.20000000000005</v>
      </c>
      <c r="H186" s="674">
        <v>6.6199999999999997E-7</v>
      </c>
      <c r="I186" s="81" t="s">
        <v>730</v>
      </c>
      <c r="J186" s="81" t="s">
        <v>711</v>
      </c>
      <c r="K186" s="154">
        <f t="shared" si="75"/>
        <v>0.3397384</v>
      </c>
      <c r="L186" s="668">
        <f t="shared" si="69"/>
        <v>-0.4688553628574092</v>
      </c>
      <c r="M186" s="154">
        <f t="shared" si="76"/>
        <v>6.6199999999999997E-7</v>
      </c>
      <c r="N186" s="668">
        <f t="shared" si="70"/>
        <v>-6.1791420105602999</v>
      </c>
      <c r="O186" s="81" t="s">
        <v>708</v>
      </c>
      <c r="P186" s="84" t="s">
        <v>662</v>
      </c>
      <c r="Q186" s="135">
        <f>VLOOKUP(P186,References!$B$7:$F$201,5,FALSE)</f>
        <v>26</v>
      </c>
    </row>
    <row r="187" spans="1:17" x14ac:dyDescent="0.2">
      <c r="A187" s="885"/>
      <c r="B187" s="886"/>
      <c r="C187" s="826"/>
      <c r="D187" s="811"/>
      <c r="E187" s="63" t="s">
        <v>116</v>
      </c>
      <c r="F187" s="63" t="s">
        <v>118</v>
      </c>
      <c r="G187" s="63">
        <v>513.20000000000005</v>
      </c>
      <c r="H187" s="597">
        <v>7.9999999999999996E-7</v>
      </c>
      <c r="I187" s="223" t="s">
        <v>730</v>
      </c>
      <c r="J187" s="223" t="s">
        <v>661</v>
      </c>
      <c r="K187" s="179">
        <f t="shared" si="75"/>
        <v>0.41056000000000004</v>
      </c>
      <c r="L187" s="273">
        <f t="shared" si="69"/>
        <v>-0.3866233653051655</v>
      </c>
      <c r="M187" s="179">
        <f t="shared" si="76"/>
        <v>7.9999999999999996E-7</v>
      </c>
      <c r="N187" s="273">
        <f t="shared" si="70"/>
        <v>-6.0969100130080562</v>
      </c>
      <c r="O187" s="223" t="s">
        <v>708</v>
      </c>
      <c r="P187" s="224" t="s">
        <v>662</v>
      </c>
      <c r="Q187" s="135">
        <f>VLOOKUP(P187,References!$B$7:$F$201,5,FALSE)</f>
        <v>26</v>
      </c>
    </row>
    <row r="188" spans="1:17" x14ac:dyDescent="0.2">
      <c r="A188" s="888" t="s">
        <v>134</v>
      </c>
      <c r="B188" s="867" t="s">
        <v>115</v>
      </c>
      <c r="C188" s="810">
        <v>527.20000000000005</v>
      </c>
      <c r="D188" s="810" t="s">
        <v>117</v>
      </c>
      <c r="E188" s="61" t="s">
        <v>115</v>
      </c>
      <c r="F188" s="61" t="s">
        <v>117</v>
      </c>
      <c r="G188" s="61">
        <v>527.20000000000005</v>
      </c>
      <c r="H188" s="61">
        <v>-6.97</v>
      </c>
      <c r="I188" s="221" t="s">
        <v>733</v>
      </c>
      <c r="J188" s="221" t="s">
        <v>657</v>
      </c>
      <c r="K188" s="154">
        <f t="shared" si="75"/>
        <v>5.6490497772126558E-2</v>
      </c>
      <c r="L188" s="269">
        <f t="shared" si="69"/>
        <v>-1.248024598414047</v>
      </c>
      <c r="M188" s="154">
        <f t="shared" si="76"/>
        <v>1.0715193052376054E-7</v>
      </c>
      <c r="N188" s="269">
        <f t="shared" si="70"/>
        <v>-6.97</v>
      </c>
      <c r="O188" s="221" t="s">
        <v>708</v>
      </c>
      <c r="P188" s="222" t="s">
        <v>492</v>
      </c>
      <c r="Q188" s="189">
        <f>VLOOKUP(P188,References!$B$7:$F$201,5,FALSE)</f>
        <v>84</v>
      </c>
    </row>
    <row r="189" spans="1:17" x14ac:dyDescent="0.2">
      <c r="A189" s="885"/>
      <c r="B189" s="886"/>
      <c r="C189" s="826"/>
      <c r="D189" s="826"/>
      <c r="E189" s="62" t="s">
        <v>115</v>
      </c>
      <c r="F189" s="62" t="s">
        <v>117</v>
      </c>
      <c r="G189" s="62">
        <v>527.20000000000005</v>
      </c>
      <c r="H189" s="62">
        <v>-6.09</v>
      </c>
      <c r="I189" s="81" t="s">
        <v>733</v>
      </c>
      <c r="J189" s="439" t="s">
        <v>710</v>
      </c>
      <c r="K189" s="154">
        <f t="shared" si="75"/>
        <v>0.42852424812171297</v>
      </c>
      <c r="L189" s="668">
        <f t="shared" ref="L189" si="83">IF(I189="log-mg/L",H189,LOG(K189))</f>
        <v>-0.36802459841404672</v>
      </c>
      <c r="M189" s="154">
        <f t="shared" si="76"/>
        <v>8.1283051616409889E-7</v>
      </c>
      <c r="N189" s="668">
        <f t="shared" ref="N189" si="84">IF(I189="log-mol/L",H189,LOG(M189))</f>
        <v>-6.09</v>
      </c>
      <c r="O189" s="81">
        <v>25</v>
      </c>
      <c r="P189" s="711" t="s">
        <v>580</v>
      </c>
      <c r="Q189" s="135">
        <f>VLOOKUP(P189,References!$B$7:$F$201,5,FALSE)</f>
        <v>44</v>
      </c>
    </row>
    <row r="190" spans="1:17" x14ac:dyDescent="0.2">
      <c r="A190" s="885"/>
      <c r="B190" s="886"/>
      <c r="C190" s="826"/>
      <c r="D190" s="826"/>
      <c r="E190" s="62" t="s">
        <v>115</v>
      </c>
      <c r="F190" s="62" t="s">
        <v>117</v>
      </c>
      <c r="G190" s="62">
        <v>527.20000000000005</v>
      </c>
      <c r="H190" s="674">
        <v>4.6100000000000001E-11</v>
      </c>
      <c r="I190" s="81" t="s">
        <v>730</v>
      </c>
      <c r="J190" s="81" t="s">
        <v>658</v>
      </c>
      <c r="K190" s="154">
        <f t="shared" si="75"/>
        <v>2.4303920000000001E-5</v>
      </c>
      <c r="L190" s="668">
        <f t="shared" si="69"/>
        <v>-4.6143236730243986</v>
      </c>
      <c r="M190" s="154">
        <f t="shared" si="76"/>
        <v>4.6100000000000001E-11</v>
      </c>
      <c r="N190" s="668">
        <f t="shared" si="70"/>
        <v>-10.336299074610352</v>
      </c>
      <c r="O190" s="81" t="s">
        <v>708</v>
      </c>
      <c r="P190" s="84" t="s">
        <v>662</v>
      </c>
      <c r="Q190" s="135">
        <f>VLOOKUP(P190,References!$B$7:$F$201,5,FALSE)</f>
        <v>26</v>
      </c>
    </row>
    <row r="191" spans="1:17" x14ac:dyDescent="0.2">
      <c r="A191" s="885"/>
      <c r="B191" s="886"/>
      <c r="C191" s="826"/>
      <c r="D191" s="826"/>
      <c r="E191" s="62" t="s">
        <v>115</v>
      </c>
      <c r="F191" s="62" t="s">
        <v>117</v>
      </c>
      <c r="G191" s="62">
        <v>527.20000000000005</v>
      </c>
      <c r="H191" s="674">
        <v>2.9E-11</v>
      </c>
      <c r="I191" s="81" t="s">
        <v>730</v>
      </c>
      <c r="J191" s="719" t="s">
        <v>659</v>
      </c>
      <c r="K191" s="154">
        <f t="shared" si="75"/>
        <v>1.5288800000000002E-5</v>
      </c>
      <c r="L191" s="668">
        <f t="shared" si="69"/>
        <v>-4.8156266005150901</v>
      </c>
      <c r="M191" s="154">
        <f t="shared" si="76"/>
        <v>2.9E-11</v>
      </c>
      <c r="N191" s="668">
        <f t="shared" si="70"/>
        <v>-10.537602002101044</v>
      </c>
      <c r="O191" s="81" t="s">
        <v>708</v>
      </c>
      <c r="P191" s="84" t="s">
        <v>662</v>
      </c>
      <c r="Q191" s="135">
        <f>VLOOKUP(P191,References!$B$7:$F$201,5,FALSE)</f>
        <v>26</v>
      </c>
    </row>
    <row r="192" spans="1:17" x14ac:dyDescent="0.2">
      <c r="A192" s="885"/>
      <c r="B192" s="886"/>
      <c r="C192" s="826"/>
      <c r="D192" s="826"/>
      <c r="E192" s="62" t="s">
        <v>115</v>
      </c>
      <c r="F192" s="62" t="s">
        <v>117</v>
      </c>
      <c r="G192" s="62">
        <v>527.20000000000005</v>
      </c>
      <c r="H192" s="674">
        <v>4.6699999999999999E-7</v>
      </c>
      <c r="I192" s="81" t="s">
        <v>730</v>
      </c>
      <c r="J192" s="81" t="s">
        <v>711</v>
      </c>
      <c r="K192" s="154">
        <f t="shared" si="75"/>
        <v>0.24620240000000002</v>
      </c>
      <c r="L192" s="668">
        <f t="shared" si="69"/>
        <v>-0.60870771784793432</v>
      </c>
      <c r="M192" s="154">
        <f t="shared" si="76"/>
        <v>4.6699999999999999E-7</v>
      </c>
      <c r="N192" s="668">
        <f t="shared" si="70"/>
        <v>-6.3306831194338882</v>
      </c>
      <c r="O192" s="81" t="s">
        <v>708</v>
      </c>
      <c r="P192" s="84" t="s">
        <v>662</v>
      </c>
      <c r="Q192" s="135">
        <f>VLOOKUP(P192,References!$B$7:$F$201,5,FALSE)</f>
        <v>26</v>
      </c>
    </row>
    <row r="193" spans="1:17" ht="17" thickBot="1" x14ac:dyDescent="0.25">
      <c r="A193" s="885"/>
      <c r="B193" s="886"/>
      <c r="C193" s="826"/>
      <c r="D193" s="826"/>
      <c r="E193" s="62" t="s">
        <v>115</v>
      </c>
      <c r="F193" s="62" t="s">
        <v>117</v>
      </c>
      <c r="G193" s="62">
        <v>527.20000000000005</v>
      </c>
      <c r="H193" s="674">
        <v>8.0699999999999996E-7</v>
      </c>
      <c r="I193" s="81" t="s">
        <v>730</v>
      </c>
      <c r="J193" s="81" t="s">
        <v>661</v>
      </c>
      <c r="K193" s="154">
        <f t="shared" si="75"/>
        <v>0.42545040000000006</v>
      </c>
      <c r="L193" s="668">
        <f t="shared" si="69"/>
        <v>-0.37115106369197609</v>
      </c>
      <c r="M193" s="154">
        <f t="shared" si="76"/>
        <v>8.0699999999999996E-7</v>
      </c>
      <c r="N193" s="668">
        <f t="shared" si="70"/>
        <v>-6.0931264652779298</v>
      </c>
      <c r="O193" s="81" t="s">
        <v>708</v>
      </c>
      <c r="P193" s="84" t="s">
        <v>662</v>
      </c>
      <c r="Q193" s="135">
        <f>VLOOKUP(P193,References!$B$7:$F$201,5,FALSE)</f>
        <v>26</v>
      </c>
    </row>
    <row r="194" spans="1:17" ht="17" thickBot="1" x14ac:dyDescent="0.25">
      <c r="A194" s="95" t="s">
        <v>148</v>
      </c>
      <c r="B194" s="262" t="s">
        <v>147</v>
      </c>
      <c r="C194" s="94"/>
      <c r="D194" s="94"/>
      <c r="E194" s="91"/>
      <c r="F194" s="261"/>
      <c r="G194" s="261"/>
      <c r="H194" s="261"/>
      <c r="I194" s="261"/>
      <c r="J194" s="261"/>
      <c r="K194" s="695"/>
      <c r="L194" s="457"/>
      <c r="M194" s="695"/>
      <c r="N194" s="457"/>
      <c r="O194" s="261"/>
      <c r="P194" s="458"/>
      <c r="Q194" s="459"/>
    </row>
    <row r="195" spans="1:17" x14ac:dyDescent="0.2">
      <c r="A195" s="858" t="s">
        <v>910</v>
      </c>
      <c r="B195" s="826" t="s">
        <v>119</v>
      </c>
      <c r="C195" s="826">
        <v>543.20000000000005</v>
      </c>
      <c r="D195" s="826" t="s">
        <v>120</v>
      </c>
      <c r="E195" s="62" t="s">
        <v>119</v>
      </c>
      <c r="F195" s="62" t="s">
        <v>120</v>
      </c>
      <c r="G195" s="62">
        <v>543.20000000000005</v>
      </c>
      <c r="H195" s="62">
        <v>-5.76</v>
      </c>
      <c r="I195" s="81" t="s">
        <v>733</v>
      </c>
      <c r="J195" s="81" t="s">
        <v>657</v>
      </c>
      <c r="K195" s="154">
        <f>IF(I195="mg/L",H195,IF(I195="log-mg/L",10^H195,IF(I195="g/L",H195*1000,IF(I195="ug/L",H195/1000,IF(I195="ng/mL",H195/1000,IF(I195="mol/L",H195*G195*1000,IF(I195="log-mol/L",(10^(H195))*G195*1000)))))))</f>
        <v>0.9439734101766607</v>
      </c>
      <c r="L195" s="668">
        <f t="shared" ref="L195:L214" si="85">IF(I195="log-mg/L",H195,LOG(K195))</f>
        <v>-2.5040238727554755E-2</v>
      </c>
      <c r="M195" s="154">
        <f>IF(I195="mol/L",H195,(K195/1000)/G195)</f>
        <v>1.7378008287493753E-6</v>
      </c>
      <c r="N195" s="668">
        <f t="shared" ref="N195:N214" si="86">IF(I195="log-mol/L",H195,LOG(M195))</f>
        <v>-5.76</v>
      </c>
      <c r="O195" s="81" t="s">
        <v>708</v>
      </c>
      <c r="P195" s="84" t="s">
        <v>492</v>
      </c>
      <c r="Q195" s="135">
        <f>VLOOKUP(P195,References!$B$7:$F$201,5,FALSE)</f>
        <v>84</v>
      </c>
    </row>
    <row r="196" spans="1:17" x14ac:dyDescent="0.2">
      <c r="A196" s="858"/>
      <c r="B196" s="826"/>
      <c r="C196" s="826"/>
      <c r="D196" s="826"/>
      <c r="E196" s="62" t="s">
        <v>119</v>
      </c>
      <c r="F196" s="62" t="s">
        <v>120</v>
      </c>
      <c r="G196" s="62">
        <v>543.20000000000005</v>
      </c>
      <c r="H196" s="674">
        <v>2.4E-10</v>
      </c>
      <c r="I196" s="81" t="s">
        <v>730</v>
      </c>
      <c r="J196" s="81" t="s">
        <v>659</v>
      </c>
      <c r="K196" s="154">
        <f>IF(I196="mg/L",H196,IF(I196="log-mg/L",10^H196,IF(I196="g/L",H196*1000,IF(I196="ug/L",H196/1000,IF(I196="ng/mL",H196/1000,IF(I196="mol/L",H196*G196*1000,IF(I196="log-mol/L",(10^(H196))*G196*1000)))))))</f>
        <v>1.3036800000000001E-4</v>
      </c>
      <c r="L196" s="668">
        <f t="shared" si="85"/>
        <v>-3.8848289970159486</v>
      </c>
      <c r="M196" s="154">
        <f>IF(I196="mol/L",H196,(K196/1000)/G196)</f>
        <v>2.4E-10</v>
      </c>
      <c r="N196" s="668">
        <f t="shared" si="86"/>
        <v>-9.6197887582883936</v>
      </c>
      <c r="O196" s="81" t="s">
        <v>708</v>
      </c>
      <c r="P196" s="84" t="s">
        <v>662</v>
      </c>
      <c r="Q196" s="135">
        <f>VLOOKUP(P196,References!$B$7:$F$201,5,FALSE)</f>
        <v>26</v>
      </c>
    </row>
    <row r="197" spans="1:17" x14ac:dyDescent="0.2">
      <c r="A197" s="858"/>
      <c r="B197" s="826"/>
      <c r="C197" s="826"/>
      <c r="D197" s="811"/>
      <c r="E197" s="63" t="s">
        <v>119</v>
      </c>
      <c r="F197" s="63" t="s">
        <v>120</v>
      </c>
      <c r="G197" s="63">
        <v>543.20000000000005</v>
      </c>
      <c r="H197" s="597">
        <v>4.7999999999999998E-6</v>
      </c>
      <c r="I197" s="223" t="s">
        <v>730</v>
      </c>
      <c r="J197" s="223" t="s">
        <v>661</v>
      </c>
      <c r="K197" s="179">
        <f>IF(I197="mg/L",H197,IF(I197="log-mg/L",10^H197,IF(I197="g/L",H197*1000,IF(I197="ug/L",H197/1000,IF(I197="ng/mL",H197/1000,IF(I197="mol/L",H197*G197*1000,IF(I197="log-mol/L",(10^(H197))*G197*1000)))))))</f>
        <v>2.6073599999999999</v>
      </c>
      <c r="L197" s="273">
        <f t="shared" si="85"/>
        <v>0.41620099864803245</v>
      </c>
      <c r="M197" s="179">
        <f>IF(I197="mol/L",H197,(K197/1000)/G197)</f>
        <v>4.7999999999999998E-6</v>
      </c>
      <c r="N197" s="273">
        <f t="shared" si="86"/>
        <v>-5.3187587626244124</v>
      </c>
      <c r="O197" s="223" t="s">
        <v>708</v>
      </c>
      <c r="P197" s="224" t="s">
        <v>662</v>
      </c>
      <c r="Q197" s="135">
        <f>VLOOKUP(P197,References!$B$7:$F$201,5,FALSE)</f>
        <v>26</v>
      </c>
    </row>
    <row r="198" spans="1:17" x14ac:dyDescent="0.2">
      <c r="A198" s="888" t="s">
        <v>111</v>
      </c>
      <c r="B198" s="867" t="s">
        <v>106</v>
      </c>
      <c r="C198" s="810">
        <v>557.20000000000005</v>
      </c>
      <c r="D198" s="826" t="s">
        <v>109</v>
      </c>
      <c r="E198" s="62" t="s">
        <v>106</v>
      </c>
      <c r="F198" s="62" t="s">
        <v>109</v>
      </c>
      <c r="G198" s="62">
        <v>557.20000000000005</v>
      </c>
      <c r="H198" s="62">
        <v>-0.09</v>
      </c>
      <c r="I198" s="81" t="s">
        <v>732</v>
      </c>
      <c r="J198" s="81" t="s">
        <v>653</v>
      </c>
      <c r="K198" s="154">
        <f>IF(I198="mg/L",H198,IF(I198="log-mg/L",10^H198,IF(I198="g/L",H198*1000,IF(I198="ug/L",H198/1000,IF(I198="ng/mL",H198/1000,IF(I198="mol/L",H198*G198*1000,IF(I198="log-mol/L",(10^(H198))*G198*1000)))))))</f>
        <v>0.81283051616409918</v>
      </c>
      <c r="L198" s="668">
        <f t="shared" si="85"/>
        <v>-0.09</v>
      </c>
      <c r="M198" s="154">
        <f>IF(I198="mol/L",H198,(K198/1000)/G198)</f>
        <v>1.4587769493253753E-6</v>
      </c>
      <c r="N198" s="668">
        <f t="shared" si="86"/>
        <v>-5.8360111077519257</v>
      </c>
      <c r="O198" s="81">
        <v>25</v>
      </c>
      <c r="P198" s="84" t="s">
        <v>482</v>
      </c>
      <c r="Q198" s="189">
        <f>VLOOKUP(P198,References!$B$7:$F$201,5,FALSE)</f>
        <v>12</v>
      </c>
    </row>
    <row r="199" spans="1:17" x14ac:dyDescent="0.2">
      <c r="A199" s="885"/>
      <c r="B199" s="886"/>
      <c r="C199" s="826"/>
      <c r="D199" s="826"/>
      <c r="E199" s="62" t="s">
        <v>106</v>
      </c>
      <c r="F199" s="62" t="s">
        <v>109</v>
      </c>
      <c r="G199" s="62">
        <v>557.20000000000005</v>
      </c>
      <c r="H199" s="62">
        <v>-0.14000000000000001</v>
      </c>
      <c r="I199" s="81" t="s">
        <v>732</v>
      </c>
      <c r="J199" s="81" t="s">
        <v>707</v>
      </c>
      <c r="K199" s="154">
        <f>IF(I199="mg/L",H199,IF(I199="log-mg/L",10^H199,IF(I199="g/L",H199*1000,IF(I199="ug/L",H199/1000,IF(I199="ng/mL",H199/1000,IF(I199="mol/L",H199*G200*1000,IF(I199="log-mol/L",(10^(H199))*G200*1000)))))))</f>
        <v>0.72443596007499</v>
      </c>
      <c r="L199" s="668">
        <f t="shared" si="85"/>
        <v>-0.14000000000000001</v>
      </c>
      <c r="M199" s="154">
        <f>IF(I199="mol/L",H199,(K199/1000)/G200)</f>
        <v>1.3001363246141242E-6</v>
      </c>
      <c r="N199" s="668">
        <f t="shared" si="86"/>
        <v>-5.8860111077519255</v>
      </c>
      <c r="O199" s="81">
        <v>25</v>
      </c>
      <c r="P199" s="84" t="s">
        <v>482</v>
      </c>
      <c r="Q199" s="135">
        <f>VLOOKUP(P199,References!$B$7:$F$201,5,FALSE)</f>
        <v>12</v>
      </c>
    </row>
    <row r="200" spans="1:17" x14ac:dyDescent="0.2">
      <c r="A200" s="885"/>
      <c r="B200" s="886"/>
      <c r="C200" s="826"/>
      <c r="D200" s="826"/>
      <c r="E200" s="62" t="s">
        <v>106</v>
      </c>
      <c r="F200" s="62" t="s">
        <v>109</v>
      </c>
      <c r="G200" s="62">
        <v>557.20000000000005</v>
      </c>
      <c r="H200" s="62">
        <v>-6.22</v>
      </c>
      <c r="I200" s="81" t="s">
        <v>733</v>
      </c>
      <c r="J200" s="81" t="s">
        <v>657</v>
      </c>
      <c r="K200" s="154">
        <f>IF(I200="mg/L",H200,IF(I200="log-mg/L",10^H200,IF(I200="g/L",H200*1000,IF(I200="ug/L",H200/1000,IF(I200="ng/mL",H200/1000,IF(I200="mol/L",H200*G201*1000,IF(I200="log-mol/L",(10^(H200))*G201*1000)))))))</f>
        <v>0.33574620136063188</v>
      </c>
      <c r="L200" s="668">
        <f t="shared" si="85"/>
        <v>-0.47398889224807444</v>
      </c>
      <c r="M200" s="154">
        <f>IF(I200="mol/L",H200,(K200/1000)/G201)</f>
        <v>6.0255958607435721E-7</v>
      </c>
      <c r="N200" s="668">
        <f t="shared" si="86"/>
        <v>-6.22</v>
      </c>
      <c r="O200" s="81" t="s">
        <v>708</v>
      </c>
      <c r="P200" s="84" t="s">
        <v>492</v>
      </c>
      <c r="Q200" s="135">
        <f>VLOOKUP(P200,References!$B$7:$F$201,5,FALSE)</f>
        <v>84</v>
      </c>
    </row>
    <row r="201" spans="1:17" x14ac:dyDescent="0.2">
      <c r="A201" s="885"/>
      <c r="B201" s="886"/>
      <c r="C201" s="826"/>
      <c r="D201" s="826"/>
      <c r="E201" s="62" t="s">
        <v>106</v>
      </c>
      <c r="F201" s="62" t="s">
        <v>109</v>
      </c>
      <c r="G201" s="62">
        <v>557.20000000000005</v>
      </c>
      <c r="H201" s="62">
        <v>-6.45</v>
      </c>
      <c r="I201" s="81" t="s">
        <v>733</v>
      </c>
      <c r="J201" s="439" t="s">
        <v>710</v>
      </c>
      <c r="K201" s="154">
        <f>IF(I201="mg/L",H201,IF(I201="log-mg/L",10^H201,IF(I201="g/L",H201*1000,IF(I201="ug/L",H201/1000,IF(I201="ng/mL",H201/1000,IF(I201="mol/L",H201*G199*1000,IF(I201="log-mol/L",(10^(H201))*G199*1000)))))))</f>
        <v>0.19770202048094779</v>
      </c>
      <c r="L201" s="668">
        <f t="shared" ref="L201" si="87">IF(I201="log-mg/L",H201,LOG(K201))</f>
        <v>-0.70398889224807515</v>
      </c>
      <c r="M201" s="154">
        <f>IF(I201="mol/L",H201,(K201/1000)/G199)</f>
        <v>3.5481338923357463E-7</v>
      </c>
      <c r="N201" s="668">
        <f t="shared" ref="N201" si="88">IF(I201="log-mol/L",H201,LOG(M201))</f>
        <v>-6.45</v>
      </c>
      <c r="O201" s="81">
        <v>25</v>
      </c>
      <c r="P201" s="711" t="s">
        <v>580</v>
      </c>
      <c r="Q201" s="135">
        <f>VLOOKUP(P201,References!$B$7:$F$201,5,FALSE)</f>
        <v>44</v>
      </c>
    </row>
    <row r="202" spans="1:17" x14ac:dyDescent="0.2">
      <c r="A202" s="885"/>
      <c r="B202" s="886"/>
      <c r="C202" s="826"/>
      <c r="D202" s="826"/>
      <c r="E202" s="62" t="s">
        <v>106</v>
      </c>
      <c r="F202" s="62" t="s">
        <v>109</v>
      </c>
      <c r="G202" s="62">
        <v>557.20000000000005</v>
      </c>
      <c r="H202" s="674">
        <v>3.28E-10</v>
      </c>
      <c r="I202" s="81" t="s">
        <v>730</v>
      </c>
      <c r="J202" s="81" t="s">
        <v>658</v>
      </c>
      <c r="K202" s="154">
        <f>IF(I202="mg/L",H202,IF(I202="log-mg/L",10^H202,IF(I202="g/L",H202*1000,IF(I202="ug/L",H202/1000,IF(I202="ng/mL",H202/1000,IF(I202="mol/L",H202*G202*1000,IF(I202="log-mol/L",(10^(H202))*G202*1000)))))))</f>
        <v>1.8276160000000002E-4</v>
      </c>
      <c r="L202" s="668">
        <f t="shared" si="85"/>
        <v>-3.738115048536395</v>
      </c>
      <c r="M202" s="154">
        <f>IF(I202="mol/L",H202,(K202/1000)/G202)</f>
        <v>3.28E-10</v>
      </c>
      <c r="N202" s="668">
        <f t="shared" si="86"/>
        <v>-9.4841261562883208</v>
      </c>
      <c r="O202" s="81" t="s">
        <v>708</v>
      </c>
      <c r="P202" s="84" t="s">
        <v>662</v>
      </c>
      <c r="Q202" s="135">
        <f>VLOOKUP(P202,References!$B$7:$F$201,5,FALSE)</f>
        <v>26</v>
      </c>
    </row>
    <row r="203" spans="1:17" x14ac:dyDescent="0.2">
      <c r="A203" s="885"/>
      <c r="B203" s="886"/>
      <c r="C203" s="826"/>
      <c r="D203" s="826"/>
      <c r="E203" s="62" t="s">
        <v>106</v>
      </c>
      <c r="F203" s="62" t="s">
        <v>109</v>
      </c>
      <c r="G203" s="62">
        <v>557.20000000000005</v>
      </c>
      <c r="H203" s="674">
        <v>2.8E-11</v>
      </c>
      <c r="I203" s="81" t="s">
        <v>730</v>
      </c>
      <c r="J203" s="719" t="s">
        <v>659</v>
      </c>
      <c r="K203" s="154">
        <f>IF(I203="mg/L",H203,IF(I203="log-mg/L",10^H203,IF(I203="g/L",H203*1000,IF(I203="ug/L",H203/1000,IF(I203="ng/mL",H203/1000,IF(I203="mol/L",H203*G203*1000,IF(I203="log-mol/L",(10^(H203))*G203*1000)))))))</f>
        <v>1.56016E-5</v>
      </c>
      <c r="L203" s="668">
        <f t="shared" ref="L203" si="89">IF(I203="log-mg/L",H203,LOG(K203))</f>
        <v>-4.8068308609058548</v>
      </c>
      <c r="M203" s="154">
        <f>IF(I203="mol/L",H203,(K203/1000)/G203)</f>
        <v>2.8E-11</v>
      </c>
      <c r="N203" s="668">
        <f t="shared" ref="N203" si="90">IF(I203="log-mol/L",H203,LOG(M203))</f>
        <v>-10.552841968657781</v>
      </c>
      <c r="O203" s="81" t="s">
        <v>708</v>
      </c>
      <c r="P203" s="84" t="s">
        <v>662</v>
      </c>
      <c r="Q203" s="135">
        <f>VLOOKUP(P203,References!$B$7:$F$201,5,FALSE)</f>
        <v>26</v>
      </c>
    </row>
    <row r="204" spans="1:17" x14ac:dyDescent="0.2">
      <c r="A204" s="885"/>
      <c r="B204" s="886"/>
      <c r="C204" s="826"/>
      <c r="D204" s="826"/>
      <c r="E204" s="62" t="s">
        <v>106</v>
      </c>
      <c r="F204" s="62" t="s">
        <v>109</v>
      </c>
      <c r="G204" s="62">
        <v>557.20000000000005</v>
      </c>
      <c r="H204" s="674">
        <v>9.9999999999999995E-7</v>
      </c>
      <c r="I204" s="81" t="s">
        <v>730</v>
      </c>
      <c r="J204" s="81" t="s">
        <v>711</v>
      </c>
      <c r="K204" s="154">
        <f>IF(I204="mg/L",H204,IF(I204="log-mg/L",10^H204,IF(I204="g/L",H204*1000,IF(I204="ug/L",H204/1000,IF(I204="ng/mL",H204/1000,IF(I204="mol/L",H204*G204*1000,IF(I204="log-mol/L",(10^(H204))*G204*1000)))))))</f>
        <v>0.55720000000000003</v>
      </c>
      <c r="L204" s="668">
        <f t="shared" si="85"/>
        <v>-0.25398889224807408</v>
      </c>
      <c r="M204" s="154">
        <f>IF(I204="mol/L",H204,(K204/1000)/G204)</f>
        <v>9.9999999999999995E-7</v>
      </c>
      <c r="N204" s="668">
        <f t="shared" si="86"/>
        <v>-6</v>
      </c>
      <c r="O204" s="81" t="s">
        <v>708</v>
      </c>
      <c r="P204" s="84" t="s">
        <v>662</v>
      </c>
      <c r="Q204" s="135">
        <f>VLOOKUP(P204,References!$B$7:$F$201,5,FALSE)</f>
        <v>26</v>
      </c>
    </row>
    <row r="205" spans="1:17" x14ac:dyDescent="0.2">
      <c r="A205" s="889"/>
      <c r="B205" s="868"/>
      <c r="C205" s="811"/>
      <c r="D205" s="811"/>
      <c r="E205" s="63" t="s">
        <v>106</v>
      </c>
      <c r="F205" s="63" t="s">
        <v>109</v>
      </c>
      <c r="G205" s="63">
        <v>557.20000000000005</v>
      </c>
      <c r="H205" s="597">
        <v>1.46E-6</v>
      </c>
      <c r="I205" s="223" t="s">
        <v>730</v>
      </c>
      <c r="J205" s="223" t="s">
        <v>661</v>
      </c>
      <c r="K205" s="179">
        <f>IF(I205="mg/L",H205,IF(I205="log-mg/L",10^H205,IF(I205="g/L",H205*1000,IF(I205="ug/L",H205/1000,IF(I205="ng/mL",H205/1000,IF(I205="mol/L",H205*G205*1000,IF(I205="log-mol/L",(10^(H205))*G205*1000)))))))</f>
        <v>0.81351200000000001</v>
      </c>
      <c r="L205" s="273">
        <f t="shared" si="85"/>
        <v>-8.963603646363702E-2</v>
      </c>
      <c r="M205" s="179">
        <f>IF(I205="mol/L",H205,(K205/1000)/G205)</f>
        <v>1.46E-6</v>
      </c>
      <c r="N205" s="273">
        <f t="shared" si="86"/>
        <v>-5.8356471442155629</v>
      </c>
      <c r="O205" s="223" t="s">
        <v>708</v>
      </c>
      <c r="P205" s="224" t="s">
        <v>662</v>
      </c>
      <c r="Q205" s="190">
        <f>VLOOKUP(P205,References!$B$7:$F$201,5,FALSE)</f>
        <v>26</v>
      </c>
    </row>
    <row r="206" spans="1:17" x14ac:dyDescent="0.2">
      <c r="A206" s="885" t="s">
        <v>112</v>
      </c>
      <c r="B206" s="886" t="s">
        <v>105</v>
      </c>
      <c r="C206" s="826">
        <v>571.29999999999995</v>
      </c>
      <c r="D206" s="826" t="s">
        <v>110</v>
      </c>
      <c r="E206" s="62" t="s">
        <v>105</v>
      </c>
      <c r="F206" s="62" t="s">
        <v>110</v>
      </c>
      <c r="G206" s="62">
        <v>571.29999999999995</v>
      </c>
      <c r="H206" s="674">
        <v>15100</v>
      </c>
      <c r="I206" s="81" t="s">
        <v>734</v>
      </c>
      <c r="J206" s="81" t="s">
        <v>653</v>
      </c>
      <c r="K206" s="154">
        <f>IF(I206="mg/L",H206,IF(I206="log-mg/L",10^H206,IF(I206="g/L",H206*1000,IF(I206="ug/L",H206/1000,IF(I206="ng/mL",H206/1000,IF(I206="mol/L",H206*G209*1000,IF(I206="log-mol/L",(10^(H206))*G209*1000)))))))</f>
        <v>15100000</v>
      </c>
      <c r="L206" s="668">
        <f>IF(I206="log-mg/L",H206,LOG(K206))</f>
        <v>7.1789769472931697</v>
      </c>
      <c r="M206" s="154">
        <f>IF(I206="mol/L",H206,(K206/1000)/G209)</f>
        <v>26.430946963066692</v>
      </c>
      <c r="N206" s="668">
        <f>IF(I206="log-mol/L",H206,LOG(M206))</f>
        <v>1.4221127232326205</v>
      </c>
      <c r="O206" s="81">
        <v>25</v>
      </c>
      <c r="P206" s="84" t="s">
        <v>483</v>
      </c>
      <c r="Q206" s="135">
        <f>VLOOKUP(P206,References!$B$7:$F$201,5,FALSE)</f>
        <v>31</v>
      </c>
    </row>
    <row r="207" spans="1:17" x14ac:dyDescent="0.2">
      <c r="A207" s="885"/>
      <c r="B207" s="886"/>
      <c r="C207" s="826"/>
      <c r="D207" s="826"/>
      <c r="E207" s="62" t="s">
        <v>105</v>
      </c>
      <c r="F207" s="62" t="s">
        <v>110</v>
      </c>
      <c r="G207" s="62">
        <v>571.29999999999995</v>
      </c>
      <c r="H207" s="62">
        <v>-0.05</v>
      </c>
      <c r="I207" s="81" t="s">
        <v>732</v>
      </c>
      <c r="J207" s="81" t="s">
        <v>653</v>
      </c>
      <c r="K207" s="154">
        <f>IF(I207="mg/L",H207,IF(I207="log-mg/L",10^H207,IF(I207="g/L",H207*1000,IF(I207="ug/L",H207/1000,IF(I207="ng/mL",H207/1000,IF(I207="mol/L",H207*G206*1000,IF(I207="log-mol/L",(10^(H207))*G206*1000)))))))</f>
        <v>0.89125093813374545</v>
      </c>
      <c r="L207" s="668">
        <f t="shared" si="85"/>
        <v>-0.05</v>
      </c>
      <c r="M207" s="154">
        <f>IF(I207="mol/L",H207,(K207/1000)/G206)</f>
        <v>1.5600401507679775E-6</v>
      </c>
      <c r="N207" s="668">
        <f t="shared" si="86"/>
        <v>-5.8068642240605488</v>
      </c>
      <c r="O207" s="81">
        <v>25</v>
      </c>
      <c r="P207" s="84" t="s">
        <v>482</v>
      </c>
      <c r="Q207" s="135">
        <f>VLOOKUP(P207,References!$B$7:$F$201,5,FALSE)</f>
        <v>12</v>
      </c>
    </row>
    <row r="208" spans="1:17" x14ac:dyDescent="0.2">
      <c r="A208" s="885"/>
      <c r="B208" s="886"/>
      <c r="C208" s="826"/>
      <c r="D208" s="826"/>
      <c r="E208" s="62" t="s">
        <v>105</v>
      </c>
      <c r="F208" s="62" t="s">
        <v>110</v>
      </c>
      <c r="G208" s="62">
        <v>571.29999999999995</v>
      </c>
      <c r="H208" s="62">
        <v>-0.06</v>
      </c>
      <c r="I208" s="81" t="s">
        <v>732</v>
      </c>
      <c r="J208" s="81" t="s">
        <v>707</v>
      </c>
      <c r="K208" s="154">
        <f>IF(I208="mg/L",H208,IF(I208="log-mg/L",10^H208,IF(I208="g/L",H208*1000,IF(I208="ug/L",H208/1000,IF(I208="ng/mL",H208/1000,IF(I208="mol/L",H208*G208*1000,IF(I208="log-mol/L",(10^(H208))*G208*1000)))))))</f>
        <v>0.87096358995608059</v>
      </c>
      <c r="L208" s="668">
        <f t="shared" si="85"/>
        <v>-0.06</v>
      </c>
      <c r="M208" s="154">
        <f>IF(I208="mol/L",H208,(K208/1000)/G208)</f>
        <v>1.5245293015159823E-6</v>
      </c>
      <c r="N208" s="668">
        <f t="shared" si="86"/>
        <v>-5.8168642240605486</v>
      </c>
      <c r="O208" s="81">
        <v>25</v>
      </c>
      <c r="P208" s="84" t="s">
        <v>482</v>
      </c>
      <c r="Q208" s="135">
        <f>VLOOKUP(P208,References!$B$7:$F$201,5,FALSE)</f>
        <v>12</v>
      </c>
    </row>
    <row r="209" spans="1:17" x14ac:dyDescent="0.2">
      <c r="A209" s="885"/>
      <c r="B209" s="886"/>
      <c r="C209" s="826"/>
      <c r="D209" s="826"/>
      <c r="E209" s="62" t="s">
        <v>105</v>
      </c>
      <c r="F209" s="62" t="s">
        <v>110</v>
      </c>
      <c r="G209" s="62">
        <v>571.29999999999995</v>
      </c>
      <c r="H209" s="62">
        <v>-6.73</v>
      </c>
      <c r="I209" s="81" t="s">
        <v>733</v>
      </c>
      <c r="J209" s="81" t="s">
        <v>657</v>
      </c>
      <c r="K209" s="154">
        <f>IF(I209="mg/L",H209,IF(I209="log-mg/L",10^H209,IF(I209="g/L",H209*1000,IF(I209="ug/L",H209/1000,IF(I209="ng/mL",H209/1000,IF(I209="mol/L",H209*G210*1000,IF(I209="log-mol/L",(10^(H209))*G210*1000)))))))</f>
        <v>0.10638103811754926</v>
      </c>
      <c r="L209" s="668">
        <f t="shared" si="85"/>
        <v>-0.97313577593945244</v>
      </c>
      <c r="M209" s="154">
        <f>IF(I209="mol/L",H209,(K209/1000)/G210)</f>
        <v>1.8620871366628614E-7</v>
      </c>
      <c r="N209" s="668">
        <f t="shared" si="86"/>
        <v>-6.73</v>
      </c>
      <c r="O209" s="81" t="s">
        <v>708</v>
      </c>
      <c r="P209" s="84" t="s">
        <v>492</v>
      </c>
      <c r="Q209" s="135">
        <f>VLOOKUP(P209,References!$B$7:$F$201,5,FALSE)</f>
        <v>84</v>
      </c>
    </row>
    <row r="210" spans="1:17" x14ac:dyDescent="0.2">
      <c r="A210" s="885"/>
      <c r="B210" s="886"/>
      <c r="C210" s="826"/>
      <c r="D210" s="826"/>
      <c r="E210" s="62" t="s">
        <v>105</v>
      </c>
      <c r="F210" s="62" t="s">
        <v>110</v>
      </c>
      <c r="G210" s="62">
        <v>571.29999999999995</v>
      </c>
      <c r="H210" s="62">
        <v>-6.92</v>
      </c>
      <c r="I210" s="81" t="s">
        <v>733</v>
      </c>
      <c r="J210" s="439" t="s">
        <v>710</v>
      </c>
      <c r="K210" s="154">
        <f>IF(I210="mg/L",H210,IF(I210="log-mg/L",10^H210,IF(I210="g/L",H210*1000,IF(I210="ug/L",H210/1000,IF(I210="ng/mL",H210/1000,IF(I210="mol/L",H210*G207*1000,IF(I210="log-mol/L",(10^(H210))*G207*1000)))))))</f>
        <v>6.8685367149692686E-2</v>
      </c>
      <c r="L210" s="668">
        <f t="shared" ref="L210" si="91">IF(I210="log-mg/L",H210,LOG(K210))</f>
        <v>-1.1631357759394516</v>
      </c>
      <c r="M210" s="154">
        <f>IF(I210="mol/L",H210,(K210/1000)/G207)</f>
        <v>1.2022644346174111E-7</v>
      </c>
      <c r="N210" s="668">
        <f t="shared" ref="N210" si="92">IF(I210="log-mol/L",H210,LOG(M210))</f>
        <v>-6.92</v>
      </c>
      <c r="O210" s="81">
        <v>25</v>
      </c>
      <c r="P210" s="711" t="s">
        <v>580</v>
      </c>
      <c r="Q210" s="135">
        <f>VLOOKUP(P210,References!$B$7:$F$201,5,FALSE)</f>
        <v>44</v>
      </c>
    </row>
    <row r="211" spans="1:17" x14ac:dyDescent="0.2">
      <c r="A211" s="885"/>
      <c r="B211" s="886"/>
      <c r="C211" s="826"/>
      <c r="D211" s="826"/>
      <c r="E211" s="62" t="s">
        <v>105</v>
      </c>
      <c r="F211" s="62" t="s">
        <v>110</v>
      </c>
      <c r="G211" s="62">
        <v>571.29999999999995</v>
      </c>
      <c r="H211" s="674">
        <v>9.8799999999999997E-11</v>
      </c>
      <c r="I211" s="81" t="s">
        <v>730</v>
      </c>
      <c r="J211" s="81" t="s">
        <v>658</v>
      </c>
      <c r="K211" s="154">
        <f>IF(I211="mg/L",H211,IF(I211="log-mg/L",10^H211,IF(I211="g/L",H211*1000,IF(I211="ug/L",H211/1000,IF(I211="ng/mL",H211/1000,IF(I211="mol/L",H211*G211*1000,IF(I211="log-mol/L",(10^(H211))*G211*1000)))))))</f>
        <v>5.6444439999999994E-5</v>
      </c>
      <c r="L211" s="668">
        <f t="shared" si="85"/>
        <v>-4.2483788313518227</v>
      </c>
      <c r="M211" s="154">
        <f>IF(I211="mol/L",H211,(K211/1000)/G211)</f>
        <v>9.8799999999999997E-11</v>
      </c>
      <c r="N211" s="668">
        <f t="shared" si="86"/>
        <v>-10.005243055412372</v>
      </c>
      <c r="O211" s="81" t="s">
        <v>708</v>
      </c>
      <c r="P211" s="84" t="s">
        <v>662</v>
      </c>
      <c r="Q211" s="135">
        <f>VLOOKUP(P211,References!$B$7:$F$201,5,FALSE)</f>
        <v>26</v>
      </c>
    </row>
    <row r="212" spans="1:17" x14ac:dyDescent="0.2">
      <c r="A212" s="885"/>
      <c r="B212" s="886"/>
      <c r="C212" s="826"/>
      <c r="D212" s="826"/>
      <c r="E212" s="62" t="s">
        <v>105</v>
      </c>
      <c r="F212" s="62" t="s">
        <v>110</v>
      </c>
      <c r="G212" s="62">
        <v>571.29999999999995</v>
      </c>
      <c r="H212" s="674">
        <v>1.2000000000000001E-11</v>
      </c>
      <c r="I212" s="81" t="s">
        <v>730</v>
      </c>
      <c r="J212" s="719" t="s">
        <v>659</v>
      </c>
      <c r="K212" s="154">
        <f>IF(I212="mg/L",H212,IF(I212="log-mg/L",10^H212,IF(I212="g/L",H212*1000,IF(I212="ug/L",H212/1000,IF(I212="ng/mL",H212/1000,IF(I212="mol/L",H212*G212*1000,IF(I212="log-mol/L",(10^(H212))*G212*1000)))))))</f>
        <v>6.8556000000000001E-6</v>
      </c>
      <c r="L212" s="668">
        <f t="shared" ref="L212" si="93">IF(I212="log-mg/L",H212,LOG(K212))</f>
        <v>-5.1639545298918259</v>
      </c>
      <c r="M212" s="154">
        <f>IF(I212="mol/L",H212,(K212/1000)/G212)</f>
        <v>1.2000000000000001E-11</v>
      </c>
      <c r="N212" s="668">
        <f t="shared" ref="N212" si="94">IF(I212="log-mol/L",H212,LOG(M212))</f>
        <v>-10.920818753952375</v>
      </c>
      <c r="O212" s="81" t="s">
        <v>708</v>
      </c>
      <c r="P212" s="84" t="s">
        <v>662</v>
      </c>
      <c r="Q212" s="135">
        <f>VLOOKUP(P212,References!$B$7:$F$201,5,FALSE)</f>
        <v>26</v>
      </c>
    </row>
    <row r="213" spans="1:17" x14ac:dyDescent="0.2">
      <c r="A213" s="885"/>
      <c r="B213" s="886"/>
      <c r="C213" s="826"/>
      <c r="D213" s="826"/>
      <c r="E213" s="62" t="s">
        <v>105</v>
      </c>
      <c r="F213" s="62" t="s">
        <v>110</v>
      </c>
      <c r="G213" s="62">
        <v>571.29999999999995</v>
      </c>
      <c r="H213" s="674">
        <v>7.0299999999999998E-7</v>
      </c>
      <c r="I213" s="81" t="s">
        <v>730</v>
      </c>
      <c r="J213" s="81" t="s">
        <v>711</v>
      </c>
      <c r="K213" s="154">
        <f>IF(I213="mg/L",H213,IF(I213="log-mg/L",10^H213,IF(I213="g/L",H213*1000,IF(I213="ug/L",H213/1000,IF(I213="ng/mL",H213/1000,IF(I213="mol/L",H213*G213*1000,IF(I213="log-mol/L",(10^(H213))*G213*1000)))))))</f>
        <v>0.40162389999999998</v>
      </c>
      <c r="L213" s="668">
        <f t="shared" si="85"/>
        <v>-0.39618045091962706</v>
      </c>
      <c r="M213" s="154">
        <f>IF(I213="mol/L",H213,(K213/1000)/G213)</f>
        <v>7.0299999999999998E-7</v>
      </c>
      <c r="N213" s="668">
        <f t="shared" si="86"/>
        <v>-6.1530446749801762</v>
      </c>
      <c r="O213" s="81" t="s">
        <v>708</v>
      </c>
      <c r="P213" s="84" t="s">
        <v>662</v>
      </c>
      <c r="Q213" s="135">
        <f>VLOOKUP(P213,References!$B$7:$F$201,5,FALSE)</f>
        <v>26</v>
      </c>
    </row>
    <row r="214" spans="1:17" ht="17" thickBot="1" x14ac:dyDescent="0.25">
      <c r="A214" s="885"/>
      <c r="B214" s="886"/>
      <c r="C214" s="826"/>
      <c r="D214" s="826"/>
      <c r="E214" s="62" t="s">
        <v>105</v>
      </c>
      <c r="F214" s="62" t="s">
        <v>110</v>
      </c>
      <c r="G214" s="62">
        <v>571.29999999999995</v>
      </c>
      <c r="H214" s="674">
        <v>2.6600000000000003E-7</v>
      </c>
      <c r="I214" s="81" t="s">
        <v>730</v>
      </c>
      <c r="J214" s="81" t="s">
        <v>661</v>
      </c>
      <c r="K214" s="154">
        <f>IF(I214="mg/L",H214,IF(I214="log-mg/L",10^H214,IF(I214="g/L",H214*1000,IF(I214="ug/L",H214/1000,IF(I214="ng/mL",H214/1000,IF(I214="mol/L",H214*G214*1000,IF(I214="log-mol/L",(10^(H214))*G214*1000)))))))</f>
        <v>0.15196580000000001</v>
      </c>
      <c r="L214" s="668">
        <f t="shared" si="85"/>
        <v>-0.81825413930838398</v>
      </c>
      <c r="M214" s="154">
        <f>IF(I214="mol/L",H214,(K214/1000)/G214)</f>
        <v>2.6600000000000003E-7</v>
      </c>
      <c r="N214" s="668">
        <f t="shared" si="86"/>
        <v>-6.575118363368933</v>
      </c>
      <c r="O214" s="81" t="s">
        <v>708</v>
      </c>
      <c r="P214" s="84" t="s">
        <v>662</v>
      </c>
      <c r="Q214" s="135">
        <f>VLOOKUP(P214,References!$B$7:$F$201,5,FALSE)</f>
        <v>26</v>
      </c>
    </row>
    <row r="215" spans="1:17" ht="17" thickBot="1" x14ac:dyDescent="0.25">
      <c r="A215" s="95" t="s">
        <v>137</v>
      </c>
      <c r="B215" s="262" t="s">
        <v>154</v>
      </c>
      <c r="C215" s="94"/>
      <c r="D215" s="94"/>
      <c r="E215" s="91"/>
      <c r="F215" s="261"/>
      <c r="G215" s="261"/>
      <c r="H215" s="261"/>
      <c r="I215" s="261"/>
      <c r="J215" s="261"/>
      <c r="K215" s="695"/>
      <c r="L215" s="457"/>
      <c r="M215" s="695"/>
      <c r="N215" s="457"/>
      <c r="O215" s="261"/>
      <c r="P215" s="458"/>
      <c r="Q215" s="459"/>
    </row>
    <row r="216" spans="1:17" x14ac:dyDescent="0.2">
      <c r="A216" s="858" t="s">
        <v>135</v>
      </c>
      <c r="B216" s="826" t="s">
        <v>136</v>
      </c>
      <c r="C216" s="826">
        <v>557.20000000000005</v>
      </c>
      <c r="D216" s="826" t="s">
        <v>150</v>
      </c>
      <c r="E216" s="62" t="s">
        <v>136</v>
      </c>
      <c r="F216" s="62" t="s">
        <v>150</v>
      </c>
      <c r="G216" s="62">
        <v>557.20000000000005</v>
      </c>
      <c r="H216" s="674">
        <v>9.3099999999999996E-7</v>
      </c>
      <c r="I216" s="81" t="s">
        <v>730</v>
      </c>
      <c r="J216" s="81" t="s">
        <v>711</v>
      </c>
      <c r="K216" s="154">
        <f t="shared" ref="K216:K225" si="95">IF(I216="mg/L",H216,IF(I216="log-mg/L",10^H216,IF(I216="g/L",H216*1000,IF(I216="ug/L",H216/1000,IF(I216="ng/mL",H216/1000,IF(I216="mol/L",H216*G216*1000,IF(I216="log-mol/L",(10^(H216))*G216*1000)))))))</f>
        <v>0.51875320000000003</v>
      </c>
      <c r="L216" s="668">
        <f t="shared" ref="L216:L225" si="96">IF(I216="log-mg/L",H216,LOG(K216))</f>
        <v>-0.28503921126673148</v>
      </c>
      <c r="M216" s="154">
        <f t="shared" ref="M216:M225" si="97">IF(I216="mol/L",H216,(K216/1000)/G216)</f>
        <v>9.3099999999999996E-7</v>
      </c>
      <c r="N216" s="668">
        <f t="shared" ref="N216:N225" si="98">IF(I216="log-mol/L",H216,LOG(M216))</f>
        <v>-6.0310503190186573</v>
      </c>
      <c r="O216" s="81" t="s">
        <v>708</v>
      </c>
      <c r="P216" s="84" t="s">
        <v>662</v>
      </c>
      <c r="Q216" s="135">
        <f>VLOOKUP(P216,References!$B$7:$F$201,5,FALSE)</f>
        <v>26</v>
      </c>
    </row>
    <row r="217" spans="1:17" x14ac:dyDescent="0.2">
      <c r="A217" s="858"/>
      <c r="B217" s="826"/>
      <c r="C217" s="826"/>
      <c r="D217" s="826"/>
      <c r="E217" s="62" t="s">
        <v>136</v>
      </c>
      <c r="F217" s="62" t="s">
        <v>150</v>
      </c>
      <c r="G217" s="62">
        <v>557.20000000000005</v>
      </c>
      <c r="H217" s="674">
        <v>1.1999999999999999E-7</v>
      </c>
      <c r="I217" s="81" t="s">
        <v>730</v>
      </c>
      <c r="J217" s="81" t="s">
        <v>659</v>
      </c>
      <c r="K217" s="154">
        <f t="shared" si="95"/>
        <v>6.6864000000000007E-2</v>
      </c>
      <c r="L217" s="668">
        <f t="shared" si="96"/>
        <v>-1.1748076462004493</v>
      </c>
      <c r="M217" s="154">
        <f t="shared" si="97"/>
        <v>1.1999999999999999E-7</v>
      </c>
      <c r="N217" s="668">
        <f t="shared" si="98"/>
        <v>-6.9208187539523749</v>
      </c>
      <c r="O217" s="81" t="s">
        <v>708</v>
      </c>
      <c r="P217" s="84" t="s">
        <v>662</v>
      </c>
      <c r="Q217" s="135">
        <f>VLOOKUP(P217,References!$B$7:$F$201,5,FALSE)</f>
        <v>26</v>
      </c>
    </row>
    <row r="218" spans="1:17" x14ac:dyDescent="0.2">
      <c r="A218" s="858"/>
      <c r="B218" s="826"/>
      <c r="C218" s="826"/>
      <c r="D218" s="811"/>
      <c r="E218" s="63" t="s">
        <v>136</v>
      </c>
      <c r="F218" s="63" t="s">
        <v>150</v>
      </c>
      <c r="G218" s="63">
        <v>557.20000000000005</v>
      </c>
      <c r="H218" s="597">
        <v>2.1800000000000001E-5</v>
      </c>
      <c r="I218" s="223" t="s">
        <v>730</v>
      </c>
      <c r="J218" s="223" t="s">
        <v>661</v>
      </c>
      <c r="K218" s="179">
        <f t="shared" si="95"/>
        <v>12.146960000000002</v>
      </c>
      <c r="L218" s="273">
        <f t="shared" si="96"/>
        <v>1.0844676013565309</v>
      </c>
      <c r="M218" s="179">
        <f t="shared" si="97"/>
        <v>2.1800000000000001E-5</v>
      </c>
      <c r="N218" s="273">
        <f t="shared" si="98"/>
        <v>-4.6615435063953949</v>
      </c>
      <c r="O218" s="223" t="s">
        <v>708</v>
      </c>
      <c r="P218" s="224" t="s">
        <v>662</v>
      </c>
      <c r="Q218" s="135">
        <f>VLOOKUP(P218,References!$B$7:$F$201,5,FALSE)</f>
        <v>26</v>
      </c>
    </row>
    <row r="219" spans="1:17" x14ac:dyDescent="0.2">
      <c r="A219" s="857" t="s">
        <v>78</v>
      </c>
      <c r="B219" s="810" t="s">
        <v>77</v>
      </c>
      <c r="C219" s="810">
        <v>571.20000000000005</v>
      </c>
      <c r="D219" s="826" t="s">
        <v>24</v>
      </c>
      <c r="E219" s="62" t="s">
        <v>77</v>
      </c>
      <c r="F219" s="62" t="s">
        <v>24</v>
      </c>
      <c r="G219" s="62">
        <v>571.20000000000005</v>
      </c>
      <c r="H219" s="674">
        <v>1.2100000000000001E-6</v>
      </c>
      <c r="I219" s="81" t="s">
        <v>730</v>
      </c>
      <c r="J219" s="81" t="s">
        <v>711</v>
      </c>
      <c r="K219" s="154">
        <f t="shared" si="95"/>
        <v>0.6911520000000001</v>
      </c>
      <c r="L219" s="668">
        <f t="shared" si="96"/>
        <v>-0.16042643091543188</v>
      </c>
      <c r="M219" s="154">
        <f t="shared" si="97"/>
        <v>1.2100000000000001E-6</v>
      </c>
      <c r="N219" s="668">
        <f t="shared" si="98"/>
        <v>-5.9172146296835502</v>
      </c>
      <c r="O219" s="81" t="s">
        <v>708</v>
      </c>
      <c r="P219" s="84" t="s">
        <v>662</v>
      </c>
      <c r="Q219" s="189">
        <f>VLOOKUP(P219,References!$B$7:$F$201,5,FALSE)</f>
        <v>26</v>
      </c>
    </row>
    <row r="220" spans="1:17" x14ac:dyDescent="0.2">
      <c r="A220" s="858"/>
      <c r="B220" s="826"/>
      <c r="C220" s="826"/>
      <c r="D220" s="826"/>
      <c r="E220" s="62" t="s">
        <v>77</v>
      </c>
      <c r="F220" s="62" t="s">
        <v>24</v>
      </c>
      <c r="G220" s="62">
        <v>571.20000000000005</v>
      </c>
      <c r="H220" s="674">
        <v>4.4999999999999999E-8</v>
      </c>
      <c r="I220" s="81" t="s">
        <v>730</v>
      </c>
      <c r="J220" s="81" t="s">
        <v>659</v>
      </c>
      <c r="K220" s="154">
        <f t="shared" si="95"/>
        <v>2.5704000000000005E-2</v>
      </c>
      <c r="L220" s="668">
        <f t="shared" si="96"/>
        <v>-1.5899992874565383</v>
      </c>
      <c r="M220" s="154">
        <f t="shared" si="97"/>
        <v>4.4999999999999999E-8</v>
      </c>
      <c r="N220" s="668">
        <f t="shared" si="98"/>
        <v>-7.346787486224656</v>
      </c>
      <c r="O220" s="81" t="s">
        <v>708</v>
      </c>
      <c r="P220" s="84" t="s">
        <v>662</v>
      </c>
      <c r="Q220" s="135">
        <f>VLOOKUP(P220,References!$B$7:$F$201,5,FALSE)</f>
        <v>26</v>
      </c>
    </row>
    <row r="221" spans="1:17" x14ac:dyDescent="0.2">
      <c r="A221" s="859"/>
      <c r="B221" s="811"/>
      <c r="C221" s="811"/>
      <c r="D221" s="811"/>
      <c r="E221" s="63" t="s">
        <v>77</v>
      </c>
      <c r="F221" s="63" t="s">
        <v>24</v>
      </c>
      <c r="G221" s="63">
        <v>571.20000000000005</v>
      </c>
      <c r="H221" s="597">
        <v>3.9299999999999996E-6</v>
      </c>
      <c r="I221" s="223" t="s">
        <v>730</v>
      </c>
      <c r="J221" s="223" t="s">
        <v>661</v>
      </c>
      <c r="K221" s="179">
        <f t="shared" si="95"/>
        <v>2.2448160000000001</v>
      </c>
      <c r="L221" s="273">
        <f t="shared" si="96"/>
        <v>0.35118074914354469</v>
      </c>
      <c r="M221" s="179">
        <f t="shared" si="97"/>
        <v>3.9299999999999996E-6</v>
      </c>
      <c r="N221" s="273">
        <f t="shared" si="98"/>
        <v>-5.405607449624573</v>
      </c>
      <c r="O221" s="223" t="s">
        <v>708</v>
      </c>
      <c r="P221" s="224" t="s">
        <v>662</v>
      </c>
      <c r="Q221" s="190">
        <f>VLOOKUP(P221,References!$B$7:$F$201,5,FALSE)</f>
        <v>26</v>
      </c>
    </row>
    <row r="222" spans="1:17" x14ac:dyDescent="0.2">
      <c r="A222" s="858" t="s">
        <v>80</v>
      </c>
      <c r="B222" s="826" t="s">
        <v>79</v>
      </c>
      <c r="C222" s="826">
        <v>585.20000000000005</v>
      </c>
      <c r="D222" s="826" t="s">
        <v>25</v>
      </c>
      <c r="E222" s="62" t="s">
        <v>79</v>
      </c>
      <c r="F222" s="62" t="s">
        <v>25</v>
      </c>
      <c r="G222" s="62">
        <v>585.20000000000005</v>
      </c>
      <c r="H222" s="674">
        <v>1.2400000000000001E-10</v>
      </c>
      <c r="I222" s="81" t="s">
        <v>730</v>
      </c>
      <c r="J222" s="81" t="s">
        <v>658</v>
      </c>
      <c r="K222" s="154">
        <f t="shared" si="95"/>
        <v>7.2564800000000021E-5</v>
      </c>
      <c r="L222" s="668">
        <f t="shared" si="96"/>
        <v>-4.1392739973844916</v>
      </c>
      <c r="M222" s="154">
        <f t="shared" si="97"/>
        <v>1.2400000000000001E-10</v>
      </c>
      <c r="N222" s="668">
        <f t="shared" si="98"/>
        <v>-9.9065783148377644</v>
      </c>
      <c r="O222" s="81" t="s">
        <v>708</v>
      </c>
      <c r="P222" s="84" t="s">
        <v>662</v>
      </c>
      <c r="Q222" s="135">
        <f>VLOOKUP(P222,References!$B$7:$F$201,5,FALSE)</f>
        <v>26</v>
      </c>
    </row>
    <row r="223" spans="1:17" x14ac:dyDescent="0.2">
      <c r="A223" s="858"/>
      <c r="B223" s="826"/>
      <c r="C223" s="826"/>
      <c r="D223" s="826"/>
      <c r="E223" s="62" t="s">
        <v>79</v>
      </c>
      <c r="F223" s="62" t="s">
        <v>25</v>
      </c>
      <c r="G223" s="62">
        <v>585.20000000000005</v>
      </c>
      <c r="H223" s="674">
        <v>8.5099999999999998E-7</v>
      </c>
      <c r="I223" s="81" t="s">
        <v>730</v>
      </c>
      <c r="J223" s="81" t="s">
        <v>711</v>
      </c>
      <c r="K223" s="154">
        <f t="shared" si="95"/>
        <v>0.49800519999999998</v>
      </c>
      <c r="L223" s="668">
        <f t="shared" si="96"/>
        <v>-0.30276612246213891</v>
      </c>
      <c r="M223" s="154">
        <f t="shared" si="97"/>
        <v>8.5099999999999998E-7</v>
      </c>
      <c r="N223" s="668">
        <f t="shared" si="98"/>
        <v>-6.070070439915412</v>
      </c>
      <c r="O223" s="81" t="s">
        <v>708</v>
      </c>
      <c r="P223" s="84" t="s">
        <v>662</v>
      </c>
      <c r="Q223" s="135">
        <f>VLOOKUP(P223,References!$B$7:$F$201,5,FALSE)</f>
        <v>26</v>
      </c>
    </row>
    <row r="224" spans="1:17" x14ac:dyDescent="0.2">
      <c r="A224" s="858"/>
      <c r="B224" s="826"/>
      <c r="C224" s="826"/>
      <c r="D224" s="826"/>
      <c r="E224" s="62" t="s">
        <v>79</v>
      </c>
      <c r="F224" s="62" t="s">
        <v>25</v>
      </c>
      <c r="G224" s="62">
        <v>585.20000000000005</v>
      </c>
      <c r="H224" s="674">
        <v>1.9000000000000001E-8</v>
      </c>
      <c r="I224" s="81" t="s">
        <v>730</v>
      </c>
      <c r="J224" s="81" t="s">
        <v>659</v>
      </c>
      <c r="K224" s="154">
        <f t="shared" si="95"/>
        <v>1.1118800000000002E-2</v>
      </c>
      <c r="L224" s="668">
        <f t="shared" si="96"/>
        <v>-1.9539420815938977</v>
      </c>
      <c r="M224" s="154">
        <f t="shared" si="97"/>
        <v>1.9000000000000001E-8</v>
      </c>
      <c r="N224" s="668">
        <f t="shared" si="98"/>
        <v>-7.7212463990471711</v>
      </c>
      <c r="O224" s="81" t="s">
        <v>708</v>
      </c>
      <c r="P224" s="84" t="s">
        <v>662</v>
      </c>
      <c r="Q224" s="135">
        <f>VLOOKUP(P224,References!$B$7:$F$201,5,FALSE)</f>
        <v>26</v>
      </c>
    </row>
    <row r="225" spans="1:17" ht="17" thickBot="1" x14ac:dyDescent="0.25">
      <c r="A225" s="858"/>
      <c r="B225" s="826"/>
      <c r="C225" s="826"/>
      <c r="D225" s="826"/>
      <c r="E225" s="62" t="s">
        <v>79</v>
      </c>
      <c r="F225" s="62" t="s">
        <v>25</v>
      </c>
      <c r="G225" s="62">
        <v>585.20000000000005</v>
      </c>
      <c r="H225" s="674">
        <v>3.72E-6</v>
      </c>
      <c r="I225" s="81" t="s">
        <v>730</v>
      </c>
      <c r="J225" s="81" t="s">
        <v>661</v>
      </c>
      <c r="K225" s="154">
        <f t="shared" si="95"/>
        <v>2.1769440000000002</v>
      </c>
      <c r="L225" s="668">
        <f t="shared" si="96"/>
        <v>0.33784725733517079</v>
      </c>
      <c r="M225" s="154">
        <f t="shared" si="97"/>
        <v>3.72E-6</v>
      </c>
      <c r="N225" s="668">
        <f t="shared" si="98"/>
        <v>-5.4294570601181027</v>
      </c>
      <c r="O225" s="81" t="s">
        <v>708</v>
      </c>
      <c r="P225" s="84" t="s">
        <v>662</v>
      </c>
      <c r="Q225" s="135">
        <f>VLOOKUP(P225,References!$B$7:$F$201,5,FALSE)</f>
        <v>26</v>
      </c>
    </row>
    <row r="226" spans="1:17" ht="17" thickBot="1" x14ac:dyDescent="0.25">
      <c r="A226" s="90" t="s">
        <v>138</v>
      </c>
      <c r="B226" s="241" t="s">
        <v>149</v>
      </c>
      <c r="C226" s="94"/>
      <c r="D226" s="94"/>
      <c r="E226" s="91"/>
      <c r="F226" s="261"/>
      <c r="G226" s="261"/>
      <c r="H226" s="261"/>
      <c r="I226" s="261"/>
      <c r="J226" s="261"/>
      <c r="K226" s="695"/>
      <c r="L226" s="457"/>
      <c r="M226" s="695"/>
      <c r="N226" s="457"/>
      <c r="O226" s="261"/>
      <c r="P226" s="458"/>
      <c r="Q226" s="459"/>
    </row>
    <row r="227" spans="1:17" x14ac:dyDescent="0.2">
      <c r="A227" s="885" t="s">
        <v>82</v>
      </c>
      <c r="B227" s="886" t="s">
        <v>81</v>
      </c>
      <c r="C227" s="826">
        <v>264.10000000000002</v>
      </c>
      <c r="D227" s="826" t="s">
        <v>26</v>
      </c>
      <c r="E227" s="204" t="s">
        <v>81</v>
      </c>
      <c r="F227" s="62" t="s">
        <v>26</v>
      </c>
      <c r="G227" s="62">
        <v>264.10000000000002</v>
      </c>
      <c r="H227" s="62">
        <v>974</v>
      </c>
      <c r="I227" s="81" t="s">
        <v>728</v>
      </c>
      <c r="J227" s="81" t="s">
        <v>653</v>
      </c>
      <c r="K227" s="154">
        <f>IF(I227="mg/L",H227,IF(I227="log-mg/L",10^H227,IF(I227="g/L",H227*1000,IF(I227="ug/L",H227/1000,IF(I227="ng/mL",H227/1000,IF(I227="mol/L",H227*G227*1000,IF(I227="log-mol/L",(10^(H227))*G227*1000)))))))</f>
        <v>974</v>
      </c>
      <c r="L227" s="668">
        <f t="shared" ref="L227:L263" si="99">IF(I227="log-mg/L",H227,LOG(K227))</f>
        <v>2.9885589568786157</v>
      </c>
      <c r="M227" s="154">
        <f>IF(I227="mol/L",H227,(K227/1000)/G227)</f>
        <v>3.6879969708443769E-3</v>
      </c>
      <c r="N227" s="668">
        <f t="shared" ref="N227:N263" si="100">IF(I227="log-mol/L",H227,LOG(M227))</f>
        <v>-2.4332094443283085</v>
      </c>
      <c r="O227" s="81">
        <v>22.5</v>
      </c>
      <c r="P227" s="84" t="s">
        <v>469</v>
      </c>
      <c r="Q227" s="135">
        <f>VLOOKUP(P227,References!$B$7:$F$201,5,FALSE)</f>
        <v>56</v>
      </c>
    </row>
    <row r="228" spans="1:17" x14ac:dyDescent="0.2">
      <c r="A228" s="885"/>
      <c r="B228" s="886"/>
      <c r="C228" s="826"/>
      <c r="D228" s="826"/>
      <c r="E228" s="204" t="s">
        <v>81</v>
      </c>
      <c r="F228" s="62" t="s">
        <v>26</v>
      </c>
      <c r="G228" s="62">
        <v>264.10000000000002</v>
      </c>
      <c r="H228" s="62">
        <v>2.99</v>
      </c>
      <c r="I228" s="81" t="s">
        <v>732</v>
      </c>
      <c r="J228" s="81" t="s">
        <v>653</v>
      </c>
      <c r="K228" s="154">
        <f>IF(I228="mg/L",H228,IF(I228="log-mg/L",10^H228,IF(I228="g/L",H228*1000,IF(I228="ug/L",H228/1000,IF(I228="ng/mL",H228/1000,IF(I228="mol/L",H228*G229*1000,IF(I228="log-mol/L",(10^(H228))*G229*1000)))))))</f>
        <v>977.23722095581138</v>
      </c>
      <c r="L228" s="668">
        <f t="shared" si="99"/>
        <v>2.99</v>
      </c>
      <c r="M228" s="154">
        <f>IF(I228="mol/L",H228,(K228/1000)/G229)</f>
        <v>3.7002545284203379E-3</v>
      </c>
      <c r="N228" s="668">
        <f t="shared" si="100"/>
        <v>-2.4317684012069236</v>
      </c>
      <c r="O228" s="81">
        <v>25</v>
      </c>
      <c r="P228" s="84" t="s">
        <v>482</v>
      </c>
      <c r="Q228" s="135">
        <f>VLOOKUP(P228,References!$B$7:$F$201,5,FALSE)</f>
        <v>12</v>
      </c>
    </row>
    <row r="229" spans="1:17" x14ac:dyDescent="0.2">
      <c r="A229" s="885"/>
      <c r="B229" s="886"/>
      <c r="C229" s="826"/>
      <c r="D229" s="826"/>
      <c r="E229" s="204" t="s">
        <v>81</v>
      </c>
      <c r="F229" s="62" t="s">
        <v>26</v>
      </c>
      <c r="G229" s="62">
        <v>264.10000000000002</v>
      </c>
      <c r="H229" s="62">
        <v>1.94</v>
      </c>
      <c r="I229" s="81" t="s">
        <v>732</v>
      </c>
      <c r="J229" s="81" t="s">
        <v>707</v>
      </c>
      <c r="K229" s="154">
        <f>IF(I229="mg/L",H229,IF(I229="log-mg/L",10^H229,IF(I229="g/L",H229*1000,IF(I229="ug/L",H229/1000,IF(I229="ng/mL",H229/1000,IF(I229="mol/L",H229*G230*1000,IF(I229="log-mol/L",(10^(H229))*G230*1000)))))))</f>
        <v>87.096358995608071</v>
      </c>
      <c r="L229" s="668">
        <f t="shared" si="99"/>
        <v>1.94</v>
      </c>
      <c r="M229" s="154">
        <f>IF(I229="mol/L",H229,(K229/1000)/G230)</f>
        <v>3.2978553197882642E-4</v>
      </c>
      <c r="N229" s="668">
        <f t="shared" si="100"/>
        <v>-3.4817684012069239</v>
      </c>
      <c r="O229" s="81">
        <v>25</v>
      </c>
      <c r="P229" s="84" t="s">
        <v>482</v>
      </c>
      <c r="Q229" s="135">
        <f>VLOOKUP(P229,References!$B$7:$F$201,5,FALSE)</f>
        <v>12</v>
      </c>
    </row>
    <row r="230" spans="1:17" x14ac:dyDescent="0.2">
      <c r="A230" s="885"/>
      <c r="B230" s="886"/>
      <c r="C230" s="826"/>
      <c r="D230" s="826"/>
      <c r="E230" s="204" t="s">
        <v>81</v>
      </c>
      <c r="F230" s="62" t="s">
        <v>26</v>
      </c>
      <c r="G230" s="62">
        <v>264.10000000000002</v>
      </c>
      <c r="H230" s="62">
        <v>0.27</v>
      </c>
      <c r="I230" s="81" t="s">
        <v>733</v>
      </c>
      <c r="J230" s="81" t="s">
        <v>657</v>
      </c>
      <c r="K230" s="154">
        <f>IF(I230="mg/L",H230,IF(I230="log-mg/L",10^H230,IF(I230="g/L",H230*1000,IF(I230="ug/L",H230/1000,IF(I230="ng/mL",H230/1000,IF(I230="mol/L",H230*G231*1000,IF(I230="log-mol/L",(10^(H230))*G231*1000)))))))</f>
        <v>491777.21279266337</v>
      </c>
      <c r="L230" s="668">
        <f t="shared" si="99"/>
        <v>5.6917684012069243</v>
      </c>
      <c r="M230" s="154">
        <f>IF(I230="mol/L",H230,(K230/1000)/G231)</f>
        <v>1.8620871366628675</v>
      </c>
      <c r="N230" s="668">
        <f t="shared" si="100"/>
        <v>0.27</v>
      </c>
      <c r="O230" s="81" t="s">
        <v>708</v>
      </c>
      <c r="P230" s="84" t="s">
        <v>492</v>
      </c>
      <c r="Q230" s="135">
        <f>VLOOKUP(P230,References!$B$7:$F$201,5,FALSE)</f>
        <v>84</v>
      </c>
    </row>
    <row r="231" spans="1:17" x14ac:dyDescent="0.2">
      <c r="A231" s="885"/>
      <c r="B231" s="886"/>
      <c r="C231" s="826"/>
      <c r="D231" s="826"/>
      <c r="E231" s="204" t="s">
        <v>81</v>
      </c>
      <c r="F231" s="62" t="s">
        <v>26</v>
      </c>
      <c r="G231" s="62">
        <v>264.10000000000002</v>
      </c>
      <c r="H231" s="62">
        <v>-1.99</v>
      </c>
      <c r="I231" s="81" t="s">
        <v>733</v>
      </c>
      <c r="J231" s="439" t="s">
        <v>710</v>
      </c>
      <c r="K231" s="154">
        <f>IF(I231="mg/L",H231,IF(I231="log-mg/L",10^H231,IF(I231="g/L",H231*1000,IF(I231="ug/L",H231/1000,IF(I231="ng/mL",H231/1000,IF(I231="mol/L",H231*G228*1000,IF(I231="log-mol/L",(10^(H231))*G228*1000)))))))</f>
        <v>2702.51679261347</v>
      </c>
      <c r="L231" s="668">
        <f t="shared" ref="L231" si="101">IF(I231="log-mg/L",H231,LOG(K231))</f>
        <v>3.4317684012069236</v>
      </c>
      <c r="M231" s="154">
        <f>IF(I231="mol/L",H231,(K231/1000)/G228)</f>
        <v>1.0232929922807535E-2</v>
      </c>
      <c r="N231" s="668">
        <f t="shared" ref="N231" si="102">IF(I231="log-mol/L",H231,LOG(M231))</f>
        <v>-1.99</v>
      </c>
      <c r="O231" s="81">
        <v>25</v>
      </c>
      <c r="P231" s="711" t="s">
        <v>580</v>
      </c>
      <c r="Q231" s="135">
        <f>VLOOKUP(P231,References!$B$7:$F$201,5,FALSE)</f>
        <v>44</v>
      </c>
    </row>
    <row r="232" spans="1:17" x14ac:dyDescent="0.2">
      <c r="A232" s="885"/>
      <c r="B232" s="886"/>
      <c r="C232" s="826"/>
      <c r="D232" s="826"/>
      <c r="E232" s="204" t="s">
        <v>81</v>
      </c>
      <c r="F232" s="62" t="s">
        <v>26</v>
      </c>
      <c r="G232" s="62">
        <v>264.10000000000002</v>
      </c>
      <c r="H232" s="674">
        <v>1.8000000000000001E-4</v>
      </c>
      <c r="I232" s="81" t="s">
        <v>730</v>
      </c>
      <c r="J232" s="81" t="s">
        <v>658</v>
      </c>
      <c r="K232" s="154">
        <f>IF(I232="mg/L",H232,IF(I232="log-mg/L",10^H232,IF(I232="g/L",H232*1000,IF(I232="ug/L",H232/1000,IF(I232="ng/mL",H232/1000,IF(I232="mol/L",H232*G232*1000,IF(I232="log-mol/L",(10^(H232))*G232*1000)))))))</f>
        <v>47.538000000000004</v>
      </c>
      <c r="L232" s="668">
        <f t="shared" si="99"/>
        <v>1.6770409063102301</v>
      </c>
      <c r="M232" s="154">
        <f>IF(I232="mol/L",H232,(K232/1000)/G232)</f>
        <v>1.8000000000000001E-4</v>
      </c>
      <c r="N232" s="668">
        <f t="shared" si="100"/>
        <v>-3.744727494896694</v>
      </c>
      <c r="O232" s="81" t="s">
        <v>708</v>
      </c>
      <c r="P232" s="84" t="s">
        <v>662</v>
      </c>
      <c r="Q232" s="135">
        <f>VLOOKUP(P232,References!$B$7:$F$201,5,FALSE)</f>
        <v>26</v>
      </c>
    </row>
    <row r="233" spans="1:17" x14ac:dyDescent="0.2">
      <c r="A233" s="885"/>
      <c r="B233" s="886"/>
      <c r="C233" s="826"/>
      <c r="D233" s="826"/>
      <c r="E233" s="204" t="s">
        <v>81</v>
      </c>
      <c r="F233" s="62" t="s">
        <v>26</v>
      </c>
      <c r="G233" s="62">
        <v>264.10000000000002</v>
      </c>
      <c r="H233" s="674">
        <v>7.1000000000000004E-3</v>
      </c>
      <c r="I233" s="81" t="s">
        <v>730</v>
      </c>
      <c r="J233" s="719" t="s">
        <v>659</v>
      </c>
      <c r="K233" s="154">
        <f>IF(I233="mg/L",H233,IF(I233="log-mg/L",10^H233,IF(I233="g/L",H233*1000,IF(I233="ug/L",H233/1000,IF(I233="ng/mL",H233/1000,IF(I233="mol/L",H233*G233*1000,IF(I233="log-mol/L",(10^(H233))*G233*1000)))))))</f>
        <v>1875.1100000000004</v>
      </c>
      <c r="L233" s="668">
        <f t="shared" ref="L233" si="103">IF(I233="log-mg/L",H233,LOG(K233))</f>
        <v>3.2730267499259993</v>
      </c>
      <c r="M233" s="154">
        <f>IF(I233="mol/L",H233,(K233/1000)/G233)</f>
        <v>7.1000000000000004E-3</v>
      </c>
      <c r="N233" s="668">
        <f t="shared" ref="N233" si="104">IF(I233="log-mol/L",H233,LOG(M233))</f>
        <v>-2.1487416512809245</v>
      </c>
      <c r="O233" s="81" t="s">
        <v>708</v>
      </c>
      <c r="P233" s="84" t="s">
        <v>662</v>
      </c>
      <c r="Q233" s="135">
        <f>VLOOKUP(P233,References!$B$7:$F$201,5,FALSE)</f>
        <v>26</v>
      </c>
    </row>
    <row r="234" spans="1:17" x14ac:dyDescent="0.2">
      <c r="A234" s="885"/>
      <c r="B234" s="886"/>
      <c r="C234" s="826"/>
      <c r="D234" s="826"/>
      <c r="E234" s="204" t="s">
        <v>81</v>
      </c>
      <c r="F234" s="62" t="s">
        <v>26</v>
      </c>
      <c r="G234" s="62">
        <v>264.10000000000002</v>
      </c>
      <c r="H234" s="674">
        <v>1.6200000000000001E-4</v>
      </c>
      <c r="I234" s="81" t="s">
        <v>730</v>
      </c>
      <c r="J234" s="81" t="s">
        <v>711</v>
      </c>
      <c r="K234" s="154">
        <f>IF(I234="mg/L",H234,IF(I234="log-mg/L",10^H234,IF(I234="g/L",H234*1000,IF(I234="ug/L",H234/1000,IF(I234="ng/mL",H234/1000,IF(I234="mol/L",H234*G234*1000,IF(I234="log-mol/L",(10^(H234))*G234*1000)))))))</f>
        <v>42.784200000000006</v>
      </c>
      <c r="L234" s="668">
        <f t="shared" si="99"/>
        <v>1.631283415749555</v>
      </c>
      <c r="M234" s="154">
        <f>IF(I234="mol/L",H234,(K234/1000)/G234)</f>
        <v>1.6200000000000001E-4</v>
      </c>
      <c r="N234" s="668">
        <f t="shared" si="100"/>
        <v>-3.7904849854573692</v>
      </c>
      <c r="O234" s="81" t="s">
        <v>708</v>
      </c>
      <c r="P234" s="84" t="s">
        <v>662</v>
      </c>
      <c r="Q234" s="135">
        <f>VLOOKUP(P234,References!$B$7:$F$201,5,FALSE)</f>
        <v>26</v>
      </c>
    </row>
    <row r="235" spans="1:17" x14ac:dyDescent="0.2">
      <c r="A235" s="885"/>
      <c r="B235" s="886"/>
      <c r="C235" s="826"/>
      <c r="D235" s="811"/>
      <c r="E235" s="292" t="s">
        <v>81</v>
      </c>
      <c r="F235" s="63" t="s">
        <v>26</v>
      </c>
      <c r="G235" s="63">
        <v>264.10000000000002</v>
      </c>
      <c r="H235" s="597">
        <v>1.9E-3</v>
      </c>
      <c r="I235" s="223" t="s">
        <v>730</v>
      </c>
      <c r="J235" s="223" t="s">
        <v>661</v>
      </c>
      <c r="K235" s="179">
        <f>IF(I235="mg/L",H235,IF(I235="log-mg/L",10^H235,IF(I235="g/L",H235*1000,IF(I235="ug/L",H235/1000,IF(I235="ng/mL",H235/1000,IF(I235="mol/L",H235*G235*1000,IF(I235="log-mol/L",(10^(H235))*G235*1000)))))))</f>
        <v>501.79000000000008</v>
      </c>
      <c r="L235" s="273">
        <f t="shared" si="99"/>
        <v>2.7005220021597531</v>
      </c>
      <c r="M235" s="179">
        <f>IF(I235="mol/L",H235,(K235/1000)/G235)</f>
        <v>1.9E-3</v>
      </c>
      <c r="N235" s="273">
        <f t="shared" si="100"/>
        <v>-2.7212463990471711</v>
      </c>
      <c r="O235" s="223" t="s">
        <v>708</v>
      </c>
      <c r="P235" s="224" t="s">
        <v>662</v>
      </c>
      <c r="Q235" s="135">
        <f>VLOOKUP(P235,References!$B$7:$F$201,5,FALSE)</f>
        <v>26</v>
      </c>
    </row>
    <row r="236" spans="1:17" x14ac:dyDescent="0.2">
      <c r="A236" s="888" t="s">
        <v>84</v>
      </c>
      <c r="B236" s="867" t="s">
        <v>83</v>
      </c>
      <c r="C236" s="810">
        <v>364.1</v>
      </c>
      <c r="D236" s="826" t="s">
        <v>27</v>
      </c>
      <c r="E236" s="204" t="s">
        <v>83</v>
      </c>
      <c r="F236" s="62" t="s">
        <v>27</v>
      </c>
      <c r="G236" s="62">
        <v>364.1</v>
      </c>
      <c r="H236" s="62">
        <v>18.8</v>
      </c>
      <c r="I236" s="81" t="s">
        <v>728</v>
      </c>
      <c r="J236" s="81" t="s">
        <v>653</v>
      </c>
      <c r="K236" s="154">
        <f>IF(I236="mg/L",H236,IF(I236="log-mg/L",10^H236,IF(I236="g/L",H236*1000,IF(I236="ug/L",H236/1000,IF(I236="ng/mL",H236/1000,IF(I236="mol/L",H236*G236*1000,IF(I236="log-mol/L",(10^(H236))*G236*1000)))))))</f>
        <v>18.8</v>
      </c>
      <c r="L236" s="668">
        <f t="shared" si="99"/>
        <v>1.2741578492636798</v>
      </c>
      <c r="M236" s="154">
        <f>IF(I236="mol/L",H236,(K236/1000)/G236)</f>
        <v>5.1634166437791813E-5</v>
      </c>
      <c r="N236" s="668">
        <f t="shared" si="100"/>
        <v>-4.2870628296702638</v>
      </c>
      <c r="O236" s="81">
        <v>22.5</v>
      </c>
      <c r="P236" s="84" t="s">
        <v>469</v>
      </c>
      <c r="Q236" s="189">
        <f>VLOOKUP(P236,References!$B$7:$F$201,5,FALSE)</f>
        <v>56</v>
      </c>
    </row>
    <row r="237" spans="1:17" x14ac:dyDescent="0.2">
      <c r="A237" s="885"/>
      <c r="B237" s="886"/>
      <c r="C237" s="826"/>
      <c r="D237" s="826"/>
      <c r="E237" s="204" t="s">
        <v>83</v>
      </c>
      <c r="F237" s="62" t="s">
        <v>27</v>
      </c>
      <c r="G237" s="62">
        <v>364.1</v>
      </c>
      <c r="H237" s="62">
        <v>1.27</v>
      </c>
      <c r="I237" s="81" t="s">
        <v>732</v>
      </c>
      <c r="J237" s="81" t="s">
        <v>653</v>
      </c>
      <c r="K237" s="154">
        <f>IF(I237="mg/L",H237,IF(I237="log-mg/L",10^H237,IF(I237="g/L",H237*1000,IF(I237="ug/L",H237/1000,IF(I237="ng/mL",H237/1000,IF(I237="mol/L",H237*G238*1000,IF(I237="log-mol/L",(10^(H237))*G238*1000)))))))</f>
        <v>18.62087136662868</v>
      </c>
      <c r="L237" s="668">
        <f t="shared" si="99"/>
        <v>1.27</v>
      </c>
      <c r="M237" s="154">
        <f>IF(I237="mol/L",H237,(K237/1000)/G238)</f>
        <v>5.1142189966022187E-5</v>
      </c>
      <c r="N237" s="668">
        <f t="shared" si="100"/>
        <v>-4.2912206789339438</v>
      </c>
      <c r="O237" s="81">
        <v>25</v>
      </c>
      <c r="P237" s="84" t="s">
        <v>482</v>
      </c>
      <c r="Q237" s="135">
        <f>VLOOKUP(P237,References!$B$7:$F$201,5,FALSE)</f>
        <v>12</v>
      </c>
    </row>
    <row r="238" spans="1:17" x14ac:dyDescent="0.2">
      <c r="A238" s="885"/>
      <c r="B238" s="886"/>
      <c r="C238" s="826"/>
      <c r="D238" s="826"/>
      <c r="E238" s="204" t="s">
        <v>83</v>
      </c>
      <c r="F238" s="62" t="s">
        <v>27</v>
      </c>
      <c r="G238" s="62">
        <v>364.1</v>
      </c>
      <c r="H238" s="62">
        <v>0.87</v>
      </c>
      <c r="I238" s="81" t="s">
        <v>732</v>
      </c>
      <c r="J238" s="81" t="s">
        <v>707</v>
      </c>
      <c r="K238" s="154">
        <f>IF(I238="mg/L",H238,IF(I238="log-mg/L",10^H238,IF(I238="g/L",H238*1000,IF(I238="ug/L",H238/1000,IF(I238="ng/mL",H238/1000,IF(I238="mol/L",H238*G239*1000,IF(I238="log-mol/L",(10^(H238))*G239*1000)))))))</f>
        <v>7.4131024130091765</v>
      </c>
      <c r="L238" s="668">
        <f t="shared" si="99"/>
        <v>0.87</v>
      </c>
      <c r="M238" s="154">
        <f>IF(I238="mol/L",H238,(K238/1000)/G239)</f>
        <v>2.036007254328255E-5</v>
      </c>
      <c r="N238" s="668">
        <f t="shared" si="100"/>
        <v>-4.6912206789339441</v>
      </c>
      <c r="O238" s="81">
        <v>25</v>
      </c>
      <c r="P238" s="84" t="s">
        <v>482</v>
      </c>
      <c r="Q238" s="135">
        <f>VLOOKUP(P238,References!$B$7:$F$201,5,FALSE)</f>
        <v>12</v>
      </c>
    </row>
    <row r="239" spans="1:17" x14ac:dyDescent="0.2">
      <c r="A239" s="885"/>
      <c r="B239" s="886"/>
      <c r="C239" s="826"/>
      <c r="D239" s="826"/>
      <c r="E239" s="204" t="s">
        <v>83</v>
      </c>
      <c r="F239" s="62" t="s">
        <v>27</v>
      </c>
      <c r="G239" s="62">
        <v>364.1</v>
      </c>
      <c r="H239" s="62">
        <v>-0.02</v>
      </c>
      <c r="I239" s="81" t="s">
        <v>733</v>
      </c>
      <c r="J239" s="81" t="s">
        <v>657</v>
      </c>
      <c r="K239" s="154">
        <f>IF(I239="mg/L",H239,IF(I239="log-mg/L",10^H239,IF(I239="g/L",H239*1000,IF(I239="ug/L",H239/1000,IF(I239="ng/mL",H239/1000,IF(I239="mol/L",H239*G240*1000,IF(I239="log-mol/L",(10^(H239))*G240*1000)))))))</f>
        <v>347712.80057040486</v>
      </c>
      <c r="L239" s="668">
        <f t="shared" si="99"/>
        <v>5.5412206789339438</v>
      </c>
      <c r="M239" s="154">
        <f>IF(I239="mol/L",H239,(K239/1000)/G240)</f>
        <v>0.954992586021436</v>
      </c>
      <c r="N239" s="668">
        <f t="shared" si="100"/>
        <v>-0.02</v>
      </c>
      <c r="O239" s="81" t="s">
        <v>708</v>
      </c>
      <c r="P239" s="84" t="s">
        <v>492</v>
      </c>
      <c r="Q239" s="135">
        <f>VLOOKUP(P239,References!$B$7:$F$201,5,FALSE)</f>
        <v>84</v>
      </c>
    </row>
    <row r="240" spans="1:17" x14ac:dyDescent="0.2">
      <c r="A240" s="885"/>
      <c r="B240" s="886"/>
      <c r="C240" s="826"/>
      <c r="D240" s="826"/>
      <c r="E240" s="204" t="s">
        <v>83</v>
      </c>
      <c r="F240" s="62" t="s">
        <v>27</v>
      </c>
      <c r="G240" s="62">
        <v>364.1</v>
      </c>
      <c r="H240" s="62">
        <v>-3.57</v>
      </c>
      <c r="I240" s="81" t="s">
        <v>733</v>
      </c>
      <c r="J240" s="439" t="s">
        <v>710</v>
      </c>
      <c r="K240" s="154">
        <f>IF(I240="mg/L",H240,IF(I240="log-mg/L",10^H240,IF(I240="g/L",H240*1000,IF(I240="ug/L",H240/1000,IF(I240="ng/mL",H240/1000,IF(I240="mol/L",H240*G237*1000,IF(I240="log-mol/L",(10^(H240))*G237*1000)))))))</f>
        <v>97.998782210979044</v>
      </c>
      <c r="L240" s="668">
        <f t="shared" ref="L240" si="105">IF(I240="log-mg/L",H240,LOG(K240))</f>
        <v>1.9912206789339439</v>
      </c>
      <c r="M240" s="154">
        <f>IF(I240="mol/L",H240,(K240/1000)/G237)</f>
        <v>2.6915348039269167E-4</v>
      </c>
      <c r="N240" s="668">
        <f t="shared" ref="N240" si="106">IF(I240="log-mol/L",H240,LOG(M240))</f>
        <v>-3.57</v>
      </c>
      <c r="O240" s="81">
        <v>25</v>
      </c>
      <c r="P240" s="711" t="s">
        <v>580</v>
      </c>
      <c r="Q240" s="135">
        <f>VLOOKUP(P240,References!$B$7:$F$201,5,FALSE)</f>
        <v>44</v>
      </c>
    </row>
    <row r="241" spans="1:17" x14ac:dyDescent="0.2">
      <c r="A241" s="885"/>
      <c r="B241" s="886"/>
      <c r="C241" s="826"/>
      <c r="D241" s="826"/>
      <c r="E241" s="204" t="s">
        <v>83</v>
      </c>
      <c r="F241" s="62" t="s">
        <v>27</v>
      </c>
      <c r="G241" s="62">
        <v>364.1</v>
      </c>
      <c r="H241" s="674">
        <v>7.5199999999999996E-7</v>
      </c>
      <c r="I241" s="81" t="s">
        <v>730</v>
      </c>
      <c r="J241" s="81" t="s">
        <v>658</v>
      </c>
      <c r="K241" s="154">
        <f>IF(I241="mg/L",H241,IF(I241="log-mg/L",10^H241,IF(I241="g/L",H241*1000,IF(I241="ug/L",H241/1000,IF(I241="ng/mL",H241/1000,IF(I241="mol/L",H241*G241*1000,IF(I241="log-mol/L",(10^(H241))*G241*1000)))))))</f>
        <v>0.27380319999999997</v>
      </c>
      <c r="L241" s="668">
        <f t="shared" si="99"/>
        <v>-0.56256148047441401</v>
      </c>
      <c r="M241" s="154">
        <f>IF(I241="mol/L",H241,(K241/1000)/G241)</f>
        <v>7.5199999999999996E-7</v>
      </c>
      <c r="N241" s="668">
        <f t="shared" si="100"/>
        <v>-6.1237821594083579</v>
      </c>
      <c r="O241" s="81" t="s">
        <v>708</v>
      </c>
      <c r="P241" s="84" t="s">
        <v>662</v>
      </c>
      <c r="Q241" s="135">
        <f>VLOOKUP(P241,References!$B$7:$F$201,5,FALSE)</f>
        <v>26</v>
      </c>
    </row>
    <row r="242" spans="1:17" x14ac:dyDescent="0.2">
      <c r="A242" s="885"/>
      <c r="B242" s="886"/>
      <c r="C242" s="826"/>
      <c r="D242" s="826"/>
      <c r="E242" s="204" t="s">
        <v>83</v>
      </c>
      <c r="F242" s="62" t="s">
        <v>27</v>
      </c>
      <c r="G242" s="62">
        <v>364.1</v>
      </c>
      <c r="H242" s="674">
        <v>6.8399999999999997E-6</v>
      </c>
      <c r="I242" s="81" t="s">
        <v>730</v>
      </c>
      <c r="J242" s="81" t="s">
        <v>711</v>
      </c>
      <c r="K242" s="154">
        <f>IF(I242="mg/L",H242,IF(I242="log-mg/L",10^H242,IF(I242="g/L",H242*1000,IF(I242="ug/L",H242/1000,IF(I242="ng/mL",H242/1000,IF(I242="mol/L",H242*G242*1000,IF(I242="log-mol/L",(10^(H242))*G242*1000)))))))</f>
        <v>2.4904440000000001</v>
      </c>
      <c r="L242" s="668">
        <f t="shared" si="99"/>
        <v>0.39627678065406002</v>
      </c>
      <c r="M242" s="154">
        <f>IF(I242="mol/L",H242,(K242/1000)/G242)</f>
        <v>6.8399999999999997E-6</v>
      </c>
      <c r="N242" s="668">
        <f t="shared" si="100"/>
        <v>-5.1649438982798834</v>
      </c>
      <c r="O242" s="81" t="s">
        <v>708</v>
      </c>
      <c r="P242" s="84" t="s">
        <v>662</v>
      </c>
      <c r="Q242" s="135">
        <f>VLOOKUP(P242,References!$B$7:$F$201,5,FALSE)</f>
        <v>26</v>
      </c>
    </row>
    <row r="243" spans="1:17" x14ac:dyDescent="0.2">
      <c r="A243" s="885"/>
      <c r="B243" s="886"/>
      <c r="C243" s="826"/>
      <c r="D243" s="826"/>
      <c r="E243" s="204" t="s">
        <v>83</v>
      </c>
      <c r="F243" s="62" t="s">
        <v>27</v>
      </c>
      <c r="G243" s="62">
        <v>364.1</v>
      </c>
      <c r="H243" s="674">
        <v>2.4000000000000001E-4</v>
      </c>
      <c r="I243" s="81" t="s">
        <v>730</v>
      </c>
      <c r="J243" s="81" t="s">
        <v>659</v>
      </c>
      <c r="K243" s="154">
        <f>IF(I243="mg/L",H243,IF(I243="log-mg/L",10^H243,IF(I243="g/L",H243*1000,IF(I243="ug/L",H243/1000,IF(I243="ng/mL",H243/1000,IF(I243="mol/L",H243*G243*1000,IF(I243="log-mol/L",(10^(H243))*G243*1000)))))))</f>
        <v>87.384</v>
      </c>
      <c r="L243" s="668">
        <f t="shared" si="99"/>
        <v>1.9414319206455497</v>
      </c>
      <c r="M243" s="154">
        <f>IF(I243="mol/L",H243,(K243/1000)/G243)</f>
        <v>2.4000000000000001E-4</v>
      </c>
      <c r="N243" s="668">
        <f t="shared" si="100"/>
        <v>-3.6197887582883941</v>
      </c>
      <c r="O243" s="81" t="s">
        <v>708</v>
      </c>
      <c r="P243" s="84" t="s">
        <v>662</v>
      </c>
      <c r="Q243" s="135">
        <f>VLOOKUP(P243,References!$B$7:$F$201,5,FALSE)</f>
        <v>26</v>
      </c>
    </row>
    <row r="244" spans="1:17" x14ac:dyDescent="0.2">
      <c r="A244" s="889"/>
      <c r="B244" s="868"/>
      <c r="C244" s="811"/>
      <c r="D244" s="811"/>
      <c r="E244" s="292" t="s">
        <v>83</v>
      </c>
      <c r="F244" s="63" t="s">
        <v>27</v>
      </c>
      <c r="G244" s="63">
        <v>364.1</v>
      </c>
      <c r="H244" s="597">
        <v>4.8000000000000001E-5</v>
      </c>
      <c r="I244" s="223" t="s">
        <v>730</v>
      </c>
      <c r="J244" s="223" t="s">
        <v>661</v>
      </c>
      <c r="K244" s="179">
        <f>IF(I244="mg/L",H244,IF(I244="log-mg/L",10^H244,IF(I244="g/L",H244*1000,IF(I244="ug/L",H244/1000,IF(I244="ng/mL",H244/1000,IF(I244="mol/L",H244*G244*1000,IF(I244="log-mol/L",(10^(H244))*G244*1000)))))))</f>
        <v>17.476800000000001</v>
      </c>
      <c r="L244" s="273">
        <f t="shared" si="99"/>
        <v>1.242461916309531</v>
      </c>
      <c r="M244" s="179">
        <f>IF(I244="mol/L",H244,(K244/1000)/G244)</f>
        <v>4.8000000000000001E-5</v>
      </c>
      <c r="N244" s="273">
        <f t="shared" si="100"/>
        <v>-4.3187587626244124</v>
      </c>
      <c r="O244" s="223" t="s">
        <v>708</v>
      </c>
      <c r="P244" s="224" t="s">
        <v>662</v>
      </c>
      <c r="Q244" s="190">
        <f>VLOOKUP(P244,References!$B$7:$F$201,5,FALSE)</f>
        <v>26</v>
      </c>
    </row>
    <row r="245" spans="1:17" x14ac:dyDescent="0.2">
      <c r="A245" s="885" t="s">
        <v>86</v>
      </c>
      <c r="B245" s="886" t="s">
        <v>85</v>
      </c>
      <c r="C245" s="826">
        <v>464.1</v>
      </c>
      <c r="D245" s="826" t="s">
        <v>28</v>
      </c>
      <c r="E245" s="204" t="s">
        <v>85</v>
      </c>
      <c r="F245" s="62" t="s">
        <v>28</v>
      </c>
      <c r="G245" s="62">
        <v>464.1</v>
      </c>
      <c r="H245" s="62">
        <v>148</v>
      </c>
      <c r="I245" s="81" t="s">
        <v>737</v>
      </c>
      <c r="J245" s="81" t="s">
        <v>653</v>
      </c>
      <c r="K245" s="154">
        <f>IF(I245="mg/L",H245,IF(I245="log-mg/L",10^H245,IF(I245="g/L",H245*1000,IF(I245="ug/L",H245/1000,IF(I245="ng/mL",H245/1000,IF(I245="mol/L",H245*G250*1000,IF(I245="log-mol/L",(10^(H245))*G250*1000)))))))</f>
        <v>0.14799999999999999</v>
      </c>
      <c r="L245" s="668">
        <f>IF(I245="log-mg/L",H245,LOG(K245))</f>
        <v>-0.82973828460504262</v>
      </c>
      <c r="M245" s="154">
        <f>IF(I245="mol/L",H245,(K245/1000)/G250)</f>
        <v>3.1889678948502475E-7</v>
      </c>
      <c r="N245" s="668">
        <f>IF(I245="log-mol/L",H245,LOG(M245))</f>
        <v>-6.4963498530240722</v>
      </c>
      <c r="O245" s="81">
        <v>25</v>
      </c>
      <c r="P245" s="84" t="s">
        <v>486</v>
      </c>
      <c r="Q245" s="135">
        <f>VLOOKUP(P245,References!$B$7:$F$201,5,FALSE)</f>
        <v>24</v>
      </c>
    </row>
    <row r="246" spans="1:17" x14ac:dyDescent="0.2">
      <c r="A246" s="885"/>
      <c r="B246" s="886"/>
      <c r="C246" s="826"/>
      <c r="D246" s="826"/>
      <c r="E246" s="204" t="s">
        <v>85</v>
      </c>
      <c r="F246" s="62" t="s">
        <v>28</v>
      </c>
      <c r="G246" s="62">
        <v>464.1</v>
      </c>
      <c r="H246" s="62">
        <v>137</v>
      </c>
      <c r="I246" s="81" t="s">
        <v>736</v>
      </c>
      <c r="J246" s="81" t="s">
        <v>653</v>
      </c>
      <c r="K246" s="154">
        <f>IF(I246="mg/L",H246,IF(I246="log-mg/L",10^H246,IF(I246="g/L",H246*1000,IF(I246="ug/L",H246/1000,IF(I246="ng/mL",H246/1000,IF(I246="mol/L",H246*G247*1000,IF(I246="log-mol/L",(10^(H246))*G247*1000)))))))</f>
        <v>0.13700000000000001</v>
      </c>
      <c r="L246" s="668">
        <f>IF(I246="log-mg/L",H246,LOG(K246))</f>
        <v>-0.86327943284359321</v>
      </c>
      <c r="M246" s="154">
        <f>IF(I246="mol/L",H246,(K246/1000)/G247)</f>
        <v>2.9519500107735403E-7</v>
      </c>
      <c r="N246" s="668">
        <f>IF(I246="log-mol/L",H246,LOG(M246))</f>
        <v>-6.529891001262623</v>
      </c>
      <c r="O246" s="81">
        <v>25</v>
      </c>
      <c r="P246" s="84" t="s">
        <v>534</v>
      </c>
      <c r="Q246" s="135">
        <f>VLOOKUP(P246,References!$B$7:$F$201,5,FALSE)</f>
        <v>39</v>
      </c>
    </row>
    <row r="247" spans="1:17" x14ac:dyDescent="0.2">
      <c r="A247" s="885"/>
      <c r="B247" s="886"/>
      <c r="C247" s="826"/>
      <c r="D247" s="826"/>
      <c r="E247" s="204" t="s">
        <v>85</v>
      </c>
      <c r="F247" s="62" t="s">
        <v>28</v>
      </c>
      <c r="G247" s="62">
        <v>464.1</v>
      </c>
      <c r="H247" s="62">
        <v>0.19400000000000001</v>
      </c>
      <c r="I247" s="81" t="s">
        <v>728</v>
      </c>
      <c r="J247" s="81" t="s">
        <v>653</v>
      </c>
      <c r="K247" s="154">
        <f>IF(I247="mg/L",H247,IF(I247="log-mg/L",10^H247,IF(I247="g/L",H247*1000,IF(I247="ug/L",H247/1000,IF(I247="ng/mL",H247/1000,IF(I247="mol/L",H247*G245*1000,IF(I247="log-mol/L",(10^(H247))*G245*1000)))))))</f>
        <v>0.19400000000000001</v>
      </c>
      <c r="L247" s="668">
        <f t="shared" si="99"/>
        <v>-0.71219827006977399</v>
      </c>
      <c r="M247" s="154">
        <f>IF(I247="mol/L",H247,(K247/1000)/G245)</f>
        <v>4.1801335918982975E-7</v>
      </c>
      <c r="N247" s="668">
        <f t="shared" si="100"/>
        <v>-6.3788098384888041</v>
      </c>
      <c r="O247" s="81">
        <v>22.3</v>
      </c>
      <c r="P247" s="84" t="s">
        <v>468</v>
      </c>
      <c r="Q247" s="135">
        <f>VLOOKUP(P247,References!$B$7:$F$201,5,FALSE)</f>
        <v>55</v>
      </c>
    </row>
    <row r="248" spans="1:17" x14ac:dyDescent="0.2">
      <c r="A248" s="885"/>
      <c r="B248" s="886"/>
      <c r="C248" s="826"/>
      <c r="D248" s="826"/>
      <c r="E248" s="204" t="s">
        <v>85</v>
      </c>
      <c r="F248" s="62" t="s">
        <v>28</v>
      </c>
      <c r="G248" s="62">
        <v>464.1</v>
      </c>
      <c r="H248" s="62">
        <v>-0.83</v>
      </c>
      <c r="I248" s="81" t="s">
        <v>732</v>
      </c>
      <c r="J248" s="81" t="s">
        <v>653</v>
      </c>
      <c r="K248" s="154">
        <f>IF(I248="mg/L",H248,IF(I248="log-mg/L",10^H248,IF(I248="g/L",H248*1000,IF(I248="ug/L",H248/1000,IF(I248="ng/mL",H248/1000,IF(I248="mol/L",H248*G248*1000,IF(I248="log-mol/L",(10^(H248))*G248*1000)))))))</f>
        <v>0.14791083881682074</v>
      </c>
      <c r="L248" s="668">
        <f t="shared" si="99"/>
        <v>-0.83</v>
      </c>
      <c r="M248" s="154">
        <f>IF(I248="mol/L",H248,(K248/1000)/G248)</f>
        <v>3.187046731670345E-7</v>
      </c>
      <c r="N248" s="668">
        <f t="shared" si="100"/>
        <v>-6.4966115684190298</v>
      </c>
      <c r="O248" s="81">
        <v>25</v>
      </c>
      <c r="P248" s="84" t="s">
        <v>482</v>
      </c>
      <c r="Q248" s="135">
        <f>VLOOKUP(P248,References!$B$7:$F$201,5,FALSE)</f>
        <v>12</v>
      </c>
    </row>
    <row r="249" spans="1:17" x14ac:dyDescent="0.2">
      <c r="A249" s="885"/>
      <c r="B249" s="886"/>
      <c r="C249" s="826"/>
      <c r="D249" s="826"/>
      <c r="E249" s="204" t="s">
        <v>85</v>
      </c>
      <c r="F249" s="62" t="s">
        <v>28</v>
      </c>
      <c r="G249" s="62">
        <v>464.1</v>
      </c>
      <c r="H249" s="62">
        <v>-0.62</v>
      </c>
      <c r="I249" s="81" t="s">
        <v>732</v>
      </c>
      <c r="J249" s="81" t="s">
        <v>707</v>
      </c>
      <c r="K249" s="154">
        <f>IF(I249="mg/L",H249,IF(I249="log-mg/L",10^H249,IF(I249="g/L",H249*1000,IF(I249="ug/L",H249/1000,IF(I249="ng/mL",H249/1000,IF(I249="mol/L",H249*G249*1000,IF(I249="log-mol/L",(10^(H249))*G249*1000)))))))</f>
        <v>0.23988329190194901</v>
      </c>
      <c r="L249" s="668">
        <f t="shared" si="99"/>
        <v>-0.62</v>
      </c>
      <c r="M249" s="154">
        <f>IF(I249="mol/L",H249,(K249/1000)/G249)</f>
        <v>5.1687845701777421E-7</v>
      </c>
      <c r="N249" s="668">
        <f t="shared" si="100"/>
        <v>-6.2866115684190298</v>
      </c>
      <c r="O249" s="81">
        <v>25</v>
      </c>
      <c r="P249" s="84" t="s">
        <v>482</v>
      </c>
      <c r="Q249" s="135">
        <f>VLOOKUP(P249,References!$B$7:$F$201,5,FALSE)</f>
        <v>12</v>
      </c>
    </row>
    <row r="250" spans="1:17" x14ac:dyDescent="0.2">
      <c r="A250" s="885"/>
      <c r="B250" s="886"/>
      <c r="C250" s="826"/>
      <c r="D250" s="826"/>
      <c r="E250" s="204" t="s">
        <v>85</v>
      </c>
      <c r="F250" s="62" t="s">
        <v>28</v>
      </c>
      <c r="G250" s="62">
        <v>464.1</v>
      </c>
      <c r="H250" s="62">
        <v>-0.53</v>
      </c>
      <c r="I250" s="81" t="s">
        <v>733</v>
      </c>
      <c r="J250" s="81" t="s">
        <v>657</v>
      </c>
      <c r="K250" s="154">
        <f>IF(I250="mg/L",H250,IF(I250="log-mg/L",10^H250,IF(I250="g/L",H250*1000,IF(I250="ug/L",H250/1000,IF(I250="ng/mL",H250/1000,IF(I250="mol/L",H250*G251*1000,IF(I250="log-mol/L",(10^(H250))*G251*1000)))))))</f>
        <v>136965.62020958692</v>
      </c>
      <c r="L250" s="668">
        <f t="shared" si="99"/>
        <v>5.1366115684190294</v>
      </c>
      <c r="M250" s="154">
        <f>IF(I250="mol/L",H250,(K250/1000)/G251)</f>
        <v>0.29512092266663847</v>
      </c>
      <c r="N250" s="668">
        <f t="shared" si="100"/>
        <v>-0.53</v>
      </c>
      <c r="O250" s="81" t="s">
        <v>708</v>
      </c>
      <c r="P250" s="84" t="s">
        <v>492</v>
      </c>
      <c r="Q250" s="135">
        <f>VLOOKUP(P250,References!$B$7:$F$201,5,FALSE)</f>
        <v>84</v>
      </c>
    </row>
    <row r="251" spans="1:17" x14ac:dyDescent="0.2">
      <c r="A251" s="885"/>
      <c r="B251" s="886"/>
      <c r="C251" s="826"/>
      <c r="D251" s="826"/>
      <c r="E251" s="204" t="s">
        <v>85</v>
      </c>
      <c r="F251" s="62" t="s">
        <v>28</v>
      </c>
      <c r="G251" s="62">
        <v>464.1</v>
      </c>
      <c r="H251" s="62">
        <v>-5.16</v>
      </c>
      <c r="I251" s="81" t="s">
        <v>733</v>
      </c>
      <c r="J251" s="439" t="s">
        <v>710</v>
      </c>
      <c r="K251" s="154">
        <f>IF(I251="mg/L",H251,IF(I251="log-mg/L",10^H251,IF(I251="g/L",H251*1000,IF(I251="ug/L",H251/1000,IF(I251="ng/mL",H251/1000,IF(I251="mol/L",H251*G246*1000,IF(I251="log-mol/L",(10^(H251))*G246*1000)))))))</f>
        <v>3.2107875360347773</v>
      </c>
      <c r="L251" s="668">
        <f t="shared" ref="L251" si="107">IF(I251="log-mg/L",H251,LOG(K251))</f>
        <v>0.50661156841902899</v>
      </c>
      <c r="M251" s="154">
        <f>IF(I251="mol/L",H251,(K251/1000)/G246)</f>
        <v>6.9183097091893498E-6</v>
      </c>
      <c r="N251" s="668">
        <f t="shared" ref="N251" si="108">IF(I251="log-mol/L",H251,LOG(M251))</f>
        <v>-5.16</v>
      </c>
      <c r="O251" s="81">
        <v>25</v>
      </c>
      <c r="P251" s="711" t="s">
        <v>580</v>
      </c>
      <c r="Q251" s="135">
        <f>VLOOKUP(P251,References!$B$7:$F$201,5,FALSE)</f>
        <v>44</v>
      </c>
    </row>
    <row r="252" spans="1:17" x14ac:dyDescent="0.2">
      <c r="A252" s="885"/>
      <c r="B252" s="886"/>
      <c r="C252" s="826"/>
      <c r="D252" s="826"/>
      <c r="E252" s="204" t="s">
        <v>85</v>
      </c>
      <c r="F252" s="62" t="s">
        <v>28</v>
      </c>
      <c r="G252" s="62">
        <v>464.1</v>
      </c>
      <c r="H252" s="710">
        <v>3.1500000000000001E-9</v>
      </c>
      <c r="I252" s="81" t="s">
        <v>730</v>
      </c>
      <c r="J252" s="81" t="s">
        <v>658</v>
      </c>
      <c r="K252" s="154">
        <f>IF(I252="mg/L",H252,IF(I252="log-mg/L",10^H252,IF(I252="g/L",H252*1000,IF(I252="ug/L",H252/1000,IF(I252="ng/mL",H252/1000,IF(I252="mol/L",H252*G252*1000,IF(I252="log-mol/L",(10^(H252))*G252*1000)))))))</f>
        <v>1.461915E-3</v>
      </c>
      <c r="L252" s="668">
        <f t="shared" si="99"/>
        <v>-2.8350778777913694</v>
      </c>
      <c r="M252" s="154">
        <f>IF(I252="mol/L",H252,(K252/1000)/G252)</f>
        <v>3.1500000000000001E-9</v>
      </c>
      <c r="N252" s="668">
        <f t="shared" si="100"/>
        <v>-8.5016894462103991</v>
      </c>
      <c r="O252" s="81" t="s">
        <v>708</v>
      </c>
      <c r="P252" s="84" t="s">
        <v>662</v>
      </c>
      <c r="Q252" s="135">
        <f>VLOOKUP(P252,References!$B$7:$F$201,5,FALSE)</f>
        <v>26</v>
      </c>
    </row>
    <row r="253" spans="1:17" x14ac:dyDescent="0.2">
      <c r="A253" s="885"/>
      <c r="B253" s="886"/>
      <c r="C253" s="826"/>
      <c r="D253" s="826"/>
      <c r="E253" s="204" t="s">
        <v>85</v>
      </c>
      <c r="F253" s="62" t="s">
        <v>28</v>
      </c>
      <c r="G253" s="62">
        <v>464.1</v>
      </c>
      <c r="H253" s="710">
        <v>1.11E-6</v>
      </c>
      <c r="I253" s="81" t="s">
        <v>730</v>
      </c>
      <c r="J253" s="81" t="s">
        <v>711</v>
      </c>
      <c r="K253" s="154">
        <f>IF(I253="mg/L",H253,IF(I253="log-mg/L",10^H253,IF(I253="g/L",H253*1000,IF(I253="ug/L",H253/1000,IF(I253="ng/mL",H253/1000,IF(I253="mol/L",H253*G253*1000,IF(I253="log-mol/L",(10^(H253))*G253*1000)))))))</f>
        <v>0.51515100000000003</v>
      </c>
      <c r="L253" s="668">
        <f t="shared" si="99"/>
        <v>-0.28806545279431256</v>
      </c>
      <c r="M253" s="154">
        <f>IF(I253="mol/L",H253,(K253/1000)/G253)</f>
        <v>1.11E-6</v>
      </c>
      <c r="N253" s="668">
        <f t="shared" si="100"/>
        <v>-5.9546770212133424</v>
      </c>
      <c r="O253" s="719" t="s">
        <v>708</v>
      </c>
      <c r="P253" s="84" t="s">
        <v>662</v>
      </c>
      <c r="Q253" s="135">
        <f>VLOOKUP(P253,References!$B$7:$F$201,5,FALSE)</f>
        <v>26</v>
      </c>
    </row>
    <row r="254" spans="1:17" x14ac:dyDescent="0.2">
      <c r="A254" s="885"/>
      <c r="B254" s="886"/>
      <c r="C254" s="826"/>
      <c r="D254" s="826"/>
      <c r="E254" s="204" t="s">
        <v>85</v>
      </c>
      <c r="F254" s="62" t="s">
        <v>28</v>
      </c>
      <c r="G254" s="62">
        <v>464.1</v>
      </c>
      <c r="H254" s="710">
        <v>9.5999999999999996E-6</v>
      </c>
      <c r="I254" s="81" t="s">
        <v>730</v>
      </c>
      <c r="J254" s="719" t="s">
        <v>659</v>
      </c>
      <c r="K254" s="154">
        <f>IF(I254="mg/L",H254,IF(I254="log-mg/L",10^H254,IF(I254="g/L",H254*1000,IF(I254="ug/L",H254/1000,IF(I254="ng/mL",H254/1000,IF(I254="mol/L",H254*G254*1000,IF(I254="log-mol/L",(10^(H254))*G254*1000)))))))</f>
        <v>4.4553600000000007</v>
      </c>
      <c r="L254" s="668">
        <f t="shared" ref="L254" si="109">IF(I254="log-mg/L",H254,LOG(K254))</f>
        <v>0.64888280145859845</v>
      </c>
      <c r="M254" s="154">
        <f>IF(I254="mol/L",H254,(K254/1000)/G254)</f>
        <v>9.5999999999999996E-6</v>
      </c>
      <c r="N254" s="668">
        <f t="shared" ref="N254" si="110">IF(I254="log-mol/L",H254,LOG(M254))</f>
        <v>-5.017728766960432</v>
      </c>
      <c r="O254" s="719" t="s">
        <v>708</v>
      </c>
      <c r="P254" s="84" t="s">
        <v>662</v>
      </c>
      <c r="Q254" s="135">
        <f>VLOOKUP(P254,References!$B$7:$F$201,5,FALSE)</f>
        <v>26</v>
      </c>
    </row>
    <row r="255" spans="1:17" x14ac:dyDescent="0.2">
      <c r="A255" s="885"/>
      <c r="B255" s="886"/>
      <c r="C255" s="826"/>
      <c r="D255" s="811"/>
      <c r="E255" s="292" t="s">
        <v>85</v>
      </c>
      <c r="F255" s="63" t="s">
        <v>28</v>
      </c>
      <c r="G255" s="63">
        <v>464.1</v>
      </c>
      <c r="H255" s="757">
        <v>4.1199999999999998E-7</v>
      </c>
      <c r="I255" s="223" t="s">
        <v>730</v>
      </c>
      <c r="J255" s="223" t="s">
        <v>661</v>
      </c>
      <c r="K255" s="179">
        <f>IF(I255="mg/L",H255,IF(I255="log-mg/L",10^H255,IF(I255="g/L",H255*1000,IF(I255="ug/L",H255/1000,IF(I255="ng/mL",H255/1000,IF(I255="mol/L",H255*G255*1000,IF(I255="log-mol/L",(10^(H255))*G255*1000)))))))</f>
        <v>0.1912092</v>
      </c>
      <c r="L255" s="273">
        <f t="shared" si="99"/>
        <v>-0.71849121554783546</v>
      </c>
      <c r="M255" s="179">
        <f>IF(I255="mol/L",H255,(K255/1000)/G255)</f>
        <v>4.1199999999999998E-7</v>
      </c>
      <c r="N255" s="273">
        <f t="shared" si="100"/>
        <v>-6.3851027839668655</v>
      </c>
      <c r="O255" s="223" t="s">
        <v>708</v>
      </c>
      <c r="P255" s="224" t="s">
        <v>662</v>
      </c>
      <c r="Q255" s="135">
        <f>VLOOKUP(P255,References!$B$7:$F$201,5,FALSE)</f>
        <v>26</v>
      </c>
    </row>
    <row r="256" spans="1:17" x14ac:dyDescent="0.2">
      <c r="A256" s="888" t="s">
        <v>88</v>
      </c>
      <c r="B256" s="867" t="s">
        <v>87</v>
      </c>
      <c r="C256" s="810">
        <v>564.1</v>
      </c>
      <c r="D256" s="826" t="s">
        <v>29</v>
      </c>
      <c r="E256" s="204" t="s">
        <v>87</v>
      </c>
      <c r="F256" s="62" t="s">
        <v>29</v>
      </c>
      <c r="G256" s="62">
        <v>564.1</v>
      </c>
      <c r="H256" s="62">
        <v>1.0999999999999999E-2</v>
      </c>
      <c r="I256" s="81" t="s">
        <v>728</v>
      </c>
      <c r="J256" s="81" t="s">
        <v>653</v>
      </c>
      <c r="K256" s="154">
        <f>IF(I256="mg/L",H256,IF(I256="log-mg/L",10^H256,IF(I256="g/L",H256*1000,IF(I256="ug/L",H256/1000,IF(I256="ng/mL",H256/1000,IF(I256="mol/L",H256*G256*1000,IF(I256="log-mol/L",(10^(H256))*G256*1000)))))))</f>
        <v>1.0999999999999999E-2</v>
      </c>
      <c r="L256" s="668">
        <f t="shared" si="99"/>
        <v>-1.9586073148417751</v>
      </c>
      <c r="M256" s="154">
        <f>IF(I256="mol/L",H256,(K256/1000)/G256)</f>
        <v>1.9500088636766528E-8</v>
      </c>
      <c r="N256" s="668">
        <f t="shared" si="100"/>
        <v>-7.7099634145671683</v>
      </c>
      <c r="O256" s="81">
        <v>22.5</v>
      </c>
      <c r="P256" s="84" t="s">
        <v>469</v>
      </c>
      <c r="Q256" s="189">
        <f>VLOOKUP(P256,References!$B$7:$F$201,5,FALSE)</f>
        <v>56</v>
      </c>
    </row>
    <row r="257" spans="1:19" x14ac:dyDescent="0.2">
      <c r="A257" s="885"/>
      <c r="B257" s="886"/>
      <c r="C257" s="826"/>
      <c r="D257" s="826"/>
      <c r="E257" s="204" t="s">
        <v>87</v>
      </c>
      <c r="F257" s="62" t="s">
        <v>29</v>
      </c>
      <c r="G257" s="62">
        <v>564.1</v>
      </c>
      <c r="H257" s="62">
        <v>-1.96</v>
      </c>
      <c r="I257" s="81" t="s">
        <v>732</v>
      </c>
      <c r="J257" s="81" t="s">
        <v>653</v>
      </c>
      <c r="K257" s="154">
        <f>IF(I257="mg/L",H257,IF(I257="log-mg/L",10^H257,IF(I257="g/L",H257*1000,IF(I257="ug/L",H257/1000,IF(I257="ng/mL",H257/1000,IF(I257="mol/L",H257*G258*1000,IF(I257="log-mol/L",(10^(H257))*G258*1000)))))))</f>
        <v>1.0964781961431851E-2</v>
      </c>
      <c r="L257" s="668">
        <f t="shared" si="99"/>
        <v>-1.96</v>
      </c>
      <c r="M257" s="154">
        <f>IF(I257="mol/L",H257,(K257/1000)/G258)</f>
        <v>1.9437656375521805E-8</v>
      </c>
      <c r="N257" s="668">
        <f t="shared" si="100"/>
        <v>-7.7113560997253936</v>
      </c>
      <c r="O257" s="81">
        <v>25</v>
      </c>
      <c r="P257" s="84" t="s">
        <v>482</v>
      </c>
      <c r="Q257" s="135">
        <f>VLOOKUP(P257,References!$B$7:$F$201,5,FALSE)</f>
        <v>12</v>
      </c>
    </row>
    <row r="258" spans="1:19" x14ac:dyDescent="0.2">
      <c r="A258" s="885"/>
      <c r="B258" s="886"/>
      <c r="C258" s="826"/>
      <c r="D258" s="826"/>
      <c r="E258" s="204" t="s">
        <v>87</v>
      </c>
      <c r="F258" s="62" t="s">
        <v>29</v>
      </c>
      <c r="G258" s="62">
        <v>564.1</v>
      </c>
      <c r="H258" s="62">
        <v>-3.16</v>
      </c>
      <c r="I258" s="81" t="s">
        <v>732</v>
      </c>
      <c r="J258" s="81" t="s">
        <v>707</v>
      </c>
      <c r="K258" s="154">
        <f>IF(I258="mg/L",H258,IF(I258="log-mg/L",10^H258,IF(I258="g/L",H258*1000,IF(I258="ug/L",H258/1000,IF(I258="ng/mL",H258/1000,IF(I258="mol/L",H258*G259*1000,IF(I258="log-mol/L",(10^(H258))*G259*1000)))))))</f>
        <v>6.9183097091893579E-4</v>
      </c>
      <c r="L258" s="668">
        <f t="shared" si="99"/>
        <v>-3.16</v>
      </c>
      <c r="M258" s="154">
        <f>IF(I258="mol/L",H258,(K258/1000)/G259)</f>
        <v>1.2264332049617722E-9</v>
      </c>
      <c r="N258" s="668">
        <f t="shared" si="100"/>
        <v>-8.9113560997253938</v>
      </c>
      <c r="O258" s="81">
        <v>25</v>
      </c>
      <c r="P258" s="84" t="s">
        <v>482</v>
      </c>
      <c r="Q258" s="135">
        <f>VLOOKUP(P258,References!$B$7:$F$201,5,FALSE)</f>
        <v>12</v>
      </c>
    </row>
    <row r="259" spans="1:19" x14ac:dyDescent="0.2">
      <c r="A259" s="885"/>
      <c r="B259" s="886"/>
      <c r="C259" s="826"/>
      <c r="D259" s="826"/>
      <c r="E259" s="204" t="s">
        <v>87</v>
      </c>
      <c r="F259" s="62" t="s">
        <v>29</v>
      </c>
      <c r="G259" s="62">
        <v>564.1</v>
      </c>
      <c r="H259" s="62">
        <v>-1.44</v>
      </c>
      <c r="I259" s="81" t="s">
        <v>733</v>
      </c>
      <c r="J259" s="81" t="s">
        <v>657</v>
      </c>
      <c r="K259" s="154">
        <f>IF(I259="mg/L",H259,IF(I259="log-mg/L",10^H259,IF(I259="g/L",H259*1000,IF(I259="ug/L",H259/1000,IF(I259="ng/mL",H259/1000,IF(I259="mol/L",H259*G260*1000,IF(I259="log-mol/L",(10^(H259))*G260*1000)))))))</f>
        <v>20481.233069581416</v>
      </c>
      <c r="L259" s="668">
        <f t="shared" si="99"/>
        <v>4.3113560997253932</v>
      </c>
      <c r="M259" s="154">
        <f>IF(I259="mol/L",H259,(K259/1000)/G260)</f>
        <v>3.6307805477010131E-2</v>
      </c>
      <c r="N259" s="668">
        <f t="shared" si="100"/>
        <v>-1.44</v>
      </c>
      <c r="O259" s="81" t="s">
        <v>708</v>
      </c>
      <c r="P259" s="84" t="s">
        <v>492</v>
      </c>
      <c r="Q259" s="135">
        <f>VLOOKUP(P259,References!$B$7:$F$201,5,FALSE)</f>
        <v>84</v>
      </c>
    </row>
    <row r="260" spans="1:19" x14ac:dyDescent="0.2">
      <c r="A260" s="885"/>
      <c r="B260" s="886"/>
      <c r="C260" s="826"/>
      <c r="D260" s="826"/>
      <c r="E260" s="204" t="s">
        <v>87</v>
      </c>
      <c r="F260" s="62" t="s">
        <v>29</v>
      </c>
      <c r="G260" s="62">
        <v>564.1</v>
      </c>
      <c r="H260" s="62">
        <v>-6.74</v>
      </c>
      <c r="I260" s="81" t="s">
        <v>733</v>
      </c>
      <c r="J260" s="439" t="s">
        <v>710</v>
      </c>
      <c r="K260" s="154">
        <f>IF(I260="mg/L",H260,IF(I260="log-mg/L",10^H260,IF(I260="g/L",H260*1000,IF(I260="ug/L",H260/1000,IF(I260="ng/mL",H260/1000,IF(I260="mol/L",H260*G257*1000,IF(I260="log-mol/L",(10^(H260))*G257*1000)))))))</f>
        <v>0.10264932543418903</v>
      </c>
      <c r="L260" s="668">
        <f t="shared" ref="L260" si="111">IF(I260="log-mg/L",H260,LOG(K260))</f>
        <v>-0.98864390027460691</v>
      </c>
      <c r="M260" s="154">
        <f>IF(I260="mol/L",H260,(K260/1000)/G257)</f>
        <v>1.8197008586099811E-7</v>
      </c>
      <c r="N260" s="668">
        <f t="shared" ref="N260" si="112">IF(I260="log-mol/L",H260,LOG(M260))</f>
        <v>-6.74</v>
      </c>
      <c r="O260" s="81">
        <v>25</v>
      </c>
      <c r="P260" s="711" t="s">
        <v>580</v>
      </c>
      <c r="Q260" s="135">
        <f>VLOOKUP(P260,References!$B$7:$F$201,5,FALSE)</f>
        <v>44</v>
      </c>
    </row>
    <row r="261" spans="1:19" x14ac:dyDescent="0.2">
      <c r="A261" s="885"/>
      <c r="B261" s="886"/>
      <c r="C261" s="826"/>
      <c r="D261" s="826"/>
      <c r="E261" s="204" t="s">
        <v>87</v>
      </c>
      <c r="F261" s="62" t="s">
        <v>29</v>
      </c>
      <c r="G261" s="62">
        <v>564.1</v>
      </c>
      <c r="H261" s="710">
        <v>1.32E-11</v>
      </c>
      <c r="I261" s="81" t="s">
        <v>730</v>
      </c>
      <c r="J261" s="81" t="s">
        <v>658</v>
      </c>
      <c r="K261" s="154">
        <f>IF(I261="mg/L",H261,IF(I261="log-mg/L",10^H261,IF(I261="g/L",H261*1000,IF(I261="ug/L",H261/1000,IF(I261="ng/mL",H261/1000,IF(I261="mol/L",H261*G261*1000,IF(I261="log-mol/L",(10^(H261))*G261*1000)))))))</f>
        <v>7.4461200000000003E-6</v>
      </c>
      <c r="L261" s="668">
        <f t="shared" si="99"/>
        <v>-5.1280699690687568</v>
      </c>
      <c r="M261" s="154">
        <f>IF(I261="mol/L",H261,(K261/1000)/G261)</f>
        <v>1.32E-11</v>
      </c>
      <c r="N261" s="668">
        <f t="shared" si="100"/>
        <v>-10.87942606879415</v>
      </c>
      <c r="O261" s="81" t="s">
        <v>708</v>
      </c>
      <c r="P261" s="84" t="s">
        <v>662</v>
      </c>
      <c r="Q261" s="135">
        <f>VLOOKUP(P261,References!$B$7:$F$201,5,FALSE)</f>
        <v>26</v>
      </c>
    </row>
    <row r="262" spans="1:19" x14ac:dyDescent="0.2">
      <c r="A262" s="885"/>
      <c r="B262" s="886"/>
      <c r="C262" s="826"/>
      <c r="D262" s="826"/>
      <c r="E262" s="204" t="s">
        <v>87</v>
      </c>
      <c r="F262" s="62" t="s">
        <v>29</v>
      </c>
      <c r="G262" s="62">
        <v>564.1</v>
      </c>
      <c r="H262" s="710">
        <v>4.4000000000000002E-7</v>
      </c>
      <c r="I262" s="81" t="s">
        <v>730</v>
      </c>
      <c r="J262" s="719" t="s">
        <v>659</v>
      </c>
      <c r="K262" s="154">
        <f>IF(I262="mg/L",H262,IF(I262="log-mg/L",10^H262,IF(I262="g/L",H262*1000,IF(I262="ug/L",H262/1000,IF(I262="ng/mL",H262/1000,IF(I262="mol/L",H262*G262*1000,IF(I262="log-mol/L",(10^(H262))*G262*1000)))))))</f>
        <v>0.24820400000000004</v>
      </c>
      <c r="L262" s="668">
        <f t="shared" ref="L262" si="113">IF(I262="log-mg/L",H262,LOG(K262))</f>
        <v>-0.60519122378841883</v>
      </c>
      <c r="M262" s="154">
        <f>IF(I262="mol/L",H262,(K262/1000)/G262)</f>
        <v>4.4000000000000002E-7</v>
      </c>
      <c r="N262" s="668">
        <f t="shared" ref="N262" si="114">IF(I262="log-mol/L",H262,LOG(M262))</f>
        <v>-6.3565473235138121</v>
      </c>
      <c r="O262" s="81" t="s">
        <v>708</v>
      </c>
      <c r="P262" s="84" t="s">
        <v>662</v>
      </c>
      <c r="Q262" s="135">
        <f>VLOOKUP(P262,References!$B$7:$F$201,5,FALSE)</f>
        <v>26</v>
      </c>
    </row>
    <row r="263" spans="1:19" ht="17" thickBot="1" x14ac:dyDescent="0.25">
      <c r="A263" s="885"/>
      <c r="B263" s="886"/>
      <c r="C263" s="826"/>
      <c r="D263" s="826"/>
      <c r="E263" s="204" t="s">
        <v>87</v>
      </c>
      <c r="F263" s="62" t="s">
        <v>29</v>
      </c>
      <c r="G263" s="62">
        <v>564.1</v>
      </c>
      <c r="H263" s="710">
        <v>4.07E-8</v>
      </c>
      <c r="I263" s="81" t="s">
        <v>730</v>
      </c>
      <c r="J263" s="81" t="s">
        <v>661</v>
      </c>
      <c r="K263" s="154">
        <f>IF(I263="mg/L",H263,IF(I263="log-mg/L",10^H263,IF(I263="g/L",H263*1000,IF(I263="ug/L",H263/1000,IF(I263="ng/mL",H263/1000,IF(I263="mol/L",H263*G263*1000,IF(I263="log-mol/L",(10^(H263))*G263*1000)))))))</f>
        <v>2.2958870000000003E-2</v>
      </c>
      <c r="L263" s="668">
        <f t="shared" si="99"/>
        <v>-1.6390494910493862</v>
      </c>
      <c r="M263" s="154">
        <f>IF(I263="mol/L",H263,(K263/1000)/G263)</f>
        <v>4.07E-8</v>
      </c>
      <c r="N263" s="668">
        <f t="shared" si="100"/>
        <v>-7.3904055907747797</v>
      </c>
      <c r="O263" s="81" t="s">
        <v>708</v>
      </c>
      <c r="P263" s="84" t="s">
        <v>662</v>
      </c>
      <c r="Q263" s="135">
        <f>VLOOKUP(P263,References!$B$7:$F$201,5,FALSE)</f>
        <v>26</v>
      </c>
    </row>
    <row r="264" spans="1:19" s="2" customFormat="1" thickBot="1" x14ac:dyDescent="0.25">
      <c r="A264" s="196" t="s">
        <v>186</v>
      </c>
      <c r="B264" s="198" t="s">
        <v>185</v>
      </c>
      <c r="C264" s="197"/>
      <c r="D264" s="197"/>
      <c r="E264" s="197"/>
      <c r="F264" s="197"/>
      <c r="G264" s="197"/>
      <c r="H264" s="197"/>
      <c r="I264" s="197"/>
      <c r="J264" s="197"/>
      <c r="K264" s="695"/>
      <c r="L264" s="462"/>
      <c r="M264" s="695"/>
      <c r="N264" s="462"/>
      <c r="O264" s="197"/>
      <c r="P264" s="197"/>
      <c r="Q264" s="463"/>
    </row>
    <row r="265" spans="1:19" ht="17" x14ac:dyDescent="0.2">
      <c r="A265" s="885" t="s">
        <v>129</v>
      </c>
      <c r="B265" s="886" t="s">
        <v>746</v>
      </c>
      <c r="C265" s="826">
        <v>330.19</v>
      </c>
      <c r="D265" s="826" t="s">
        <v>125</v>
      </c>
      <c r="E265" s="62" t="s">
        <v>746</v>
      </c>
      <c r="F265" s="62" t="s">
        <v>125</v>
      </c>
      <c r="G265" s="62">
        <v>330.19</v>
      </c>
      <c r="H265" s="62">
        <v>-1.67</v>
      </c>
      <c r="I265" s="81" t="s">
        <v>733</v>
      </c>
      <c r="J265" s="81" t="s">
        <v>657</v>
      </c>
      <c r="K265" s="154">
        <f t="shared" ref="K265:K277" si="115">IF(I265="mg/L",H265,IF(I265="log-mg/L",10^H265,IF(I265="g/L",H265*1000,IF(I265="ug/L",H265/1000,IF(I265="ng/mL",H265/1000,IF(I265="mol/L",H265*G265*1000,IF(I265="log-mol/L",(10^(H265))*G265*1000)))))))</f>
        <v>7059.33702332742</v>
      </c>
      <c r="L265" s="668">
        <f t="shared" ref="L265:L277" si="116">IF(I265="log-mg/L",H265,LOG(K265))</f>
        <v>3.8487639162599585</v>
      </c>
      <c r="M265" s="154">
        <f t="shared" ref="M265:M277" si="117">IF(I265="mol/L",H265,(K265/1000)/G265)</f>
        <v>2.1379620895022322E-2</v>
      </c>
      <c r="N265" s="668">
        <f t="shared" ref="N265:N277" si="118">IF(I265="log-mol/L",H265,LOG(M265))</f>
        <v>-1.67</v>
      </c>
      <c r="O265" s="81" t="s">
        <v>708</v>
      </c>
      <c r="P265" s="84" t="s">
        <v>495</v>
      </c>
      <c r="Q265" s="135">
        <f>VLOOKUP(P265,References!$B$7:$F$201,5,FALSE)</f>
        <v>27</v>
      </c>
    </row>
    <row r="266" spans="1:19" ht="17" x14ac:dyDescent="0.2">
      <c r="A266" s="885"/>
      <c r="B266" s="886"/>
      <c r="C266" s="826"/>
      <c r="D266" s="826"/>
      <c r="E266" s="62" t="s">
        <v>746</v>
      </c>
      <c r="F266" s="62" t="s">
        <v>125</v>
      </c>
      <c r="G266" s="62">
        <v>330.19</v>
      </c>
      <c r="H266" s="62">
        <v>2.7E-2</v>
      </c>
      <c r="I266" s="81" t="s">
        <v>730</v>
      </c>
      <c r="J266" s="81" t="s">
        <v>659</v>
      </c>
      <c r="K266" s="154">
        <f t="shared" si="115"/>
        <v>8915.1299999999992</v>
      </c>
      <c r="L266" s="668">
        <f t="shared" si="116"/>
        <v>3.9501276804189458</v>
      </c>
      <c r="M266" s="154">
        <f t="shared" si="117"/>
        <v>2.7E-2</v>
      </c>
      <c r="N266" s="668">
        <f t="shared" si="118"/>
        <v>-1.5686362358410126</v>
      </c>
      <c r="O266" s="81" t="s">
        <v>708</v>
      </c>
      <c r="P266" s="84" t="s">
        <v>662</v>
      </c>
      <c r="Q266" s="135">
        <f>VLOOKUP(P266,References!$B$7:$F$201,5,FALSE)</f>
        <v>26</v>
      </c>
    </row>
    <row r="267" spans="1:19" ht="17" x14ac:dyDescent="0.2">
      <c r="A267" s="885"/>
      <c r="B267" s="886"/>
      <c r="C267" s="826"/>
      <c r="D267" s="811"/>
      <c r="E267" s="63" t="s">
        <v>746</v>
      </c>
      <c r="F267" s="63" t="s">
        <v>125</v>
      </c>
      <c r="G267" s="63">
        <v>330.19</v>
      </c>
      <c r="H267" s="597">
        <v>1.1100000000000001E-3</v>
      </c>
      <c r="I267" s="223" t="s">
        <v>730</v>
      </c>
      <c r="J267" s="223" t="s">
        <v>661</v>
      </c>
      <c r="K267" s="179">
        <f t="shared" si="115"/>
        <v>366.51090000000005</v>
      </c>
      <c r="L267" s="273">
        <f t="shared" si="116"/>
        <v>2.564086895046616</v>
      </c>
      <c r="M267" s="179">
        <f t="shared" si="117"/>
        <v>1.1100000000000001E-3</v>
      </c>
      <c r="N267" s="273">
        <f t="shared" si="118"/>
        <v>-2.9546770212133424</v>
      </c>
      <c r="O267" s="223" t="s">
        <v>708</v>
      </c>
      <c r="P267" s="224" t="s">
        <v>662</v>
      </c>
      <c r="Q267" s="135">
        <f>VLOOKUP(P267,References!$B$7:$F$201,5,FALSE)</f>
        <v>26</v>
      </c>
    </row>
    <row r="268" spans="1:19" s="2" customFormat="1" ht="18" customHeight="1" x14ac:dyDescent="0.2">
      <c r="A268" s="592" t="s">
        <v>855</v>
      </c>
      <c r="B268" s="234" t="s">
        <v>905</v>
      </c>
      <c r="C268" s="234">
        <v>347.1</v>
      </c>
      <c r="D268" s="391" t="s">
        <v>853</v>
      </c>
      <c r="E268" s="63" t="s">
        <v>852</v>
      </c>
      <c r="F268" s="63" t="s">
        <v>853</v>
      </c>
      <c r="G268" s="63">
        <v>347.1</v>
      </c>
      <c r="H268" s="63">
        <v>739</v>
      </c>
      <c r="I268" s="63" t="s">
        <v>734</v>
      </c>
      <c r="J268" s="63" t="s">
        <v>710</v>
      </c>
      <c r="K268" s="760">
        <f t="shared" si="115"/>
        <v>739000</v>
      </c>
      <c r="L268" s="271">
        <f t="shared" ref="L268" si="119">IF(I268="log-mg/L",H268,LOG(K268))</f>
        <v>5.868644438394826</v>
      </c>
      <c r="M268" s="760">
        <f t="shared" si="117"/>
        <v>2.1290694324402186</v>
      </c>
      <c r="N268" s="271">
        <f t="shared" ref="N268" si="120">IF(I268="log-mol/L",H268,LOG(M268))</f>
        <v>0.32818982472341368</v>
      </c>
      <c r="O268" s="63">
        <v>20</v>
      </c>
      <c r="P268" s="36" t="s">
        <v>851</v>
      </c>
      <c r="Q268" s="387">
        <f>VLOOKUP(P268,References!$B$7:$F$201,5,FALSE)</f>
        <v>23</v>
      </c>
      <c r="R268" s="62"/>
      <c r="S268" s="3"/>
    </row>
    <row r="269" spans="1:19" x14ac:dyDescent="0.2">
      <c r="A269" s="858" t="s">
        <v>179</v>
      </c>
      <c r="B269" s="826" t="s">
        <v>181</v>
      </c>
      <c r="C269" s="892">
        <v>230</v>
      </c>
      <c r="D269" s="826" t="s">
        <v>183</v>
      </c>
      <c r="E269" s="62" t="s">
        <v>181</v>
      </c>
      <c r="F269" s="62" t="s">
        <v>183</v>
      </c>
      <c r="G269" s="203">
        <v>230</v>
      </c>
      <c r="H269" s="710">
        <v>3.7200000000000002E-3</v>
      </c>
      <c r="I269" s="81" t="s">
        <v>730</v>
      </c>
      <c r="J269" s="304" t="s">
        <v>658</v>
      </c>
      <c r="K269" s="154">
        <f t="shared" si="115"/>
        <v>855.6</v>
      </c>
      <c r="L269" s="668">
        <f t="shared" si="116"/>
        <v>2.9322707758994904</v>
      </c>
      <c r="M269" s="154">
        <f t="shared" si="117"/>
        <v>3.7200000000000002E-3</v>
      </c>
      <c r="N269" s="668">
        <f t="shared" si="118"/>
        <v>-2.4294570601181023</v>
      </c>
      <c r="O269" s="81" t="s">
        <v>708</v>
      </c>
      <c r="P269" s="84" t="s">
        <v>662</v>
      </c>
      <c r="Q269" s="135">
        <f>VLOOKUP(P269,References!$B$7:$F$201,5,FALSE)</f>
        <v>26</v>
      </c>
    </row>
    <row r="270" spans="1:19" x14ac:dyDescent="0.2">
      <c r="A270" s="858"/>
      <c r="B270" s="826"/>
      <c r="C270" s="892"/>
      <c r="D270" s="826"/>
      <c r="E270" s="62" t="s">
        <v>181</v>
      </c>
      <c r="F270" s="62" t="s">
        <v>183</v>
      </c>
      <c r="G270" s="203">
        <v>230</v>
      </c>
      <c r="H270" s="758">
        <v>0.13800000000000001</v>
      </c>
      <c r="I270" s="81" t="s">
        <v>730</v>
      </c>
      <c r="J270" s="304" t="s">
        <v>661</v>
      </c>
      <c r="K270" s="154">
        <f t="shared" si="115"/>
        <v>31740.000000000004</v>
      </c>
      <c r="L270" s="668">
        <f t="shared" si="116"/>
        <v>4.5016069224188291</v>
      </c>
      <c r="M270" s="154">
        <f t="shared" si="117"/>
        <v>0.13800000000000001</v>
      </c>
      <c r="N270" s="668">
        <f t="shared" si="118"/>
        <v>-0.86012091359876341</v>
      </c>
      <c r="O270" s="81" t="s">
        <v>708</v>
      </c>
      <c r="P270" s="84" t="s">
        <v>662</v>
      </c>
      <c r="Q270" s="135">
        <f>VLOOKUP(P270,References!$B$7:$F$201,5,FALSE)</f>
        <v>26</v>
      </c>
    </row>
    <row r="271" spans="1:19" x14ac:dyDescent="0.2">
      <c r="A271" s="859"/>
      <c r="B271" s="811"/>
      <c r="C271" s="893"/>
      <c r="D271" s="811"/>
      <c r="E271" s="63" t="s">
        <v>181</v>
      </c>
      <c r="F271" s="63" t="s">
        <v>183</v>
      </c>
      <c r="G271" s="493">
        <v>230</v>
      </c>
      <c r="H271" s="757">
        <v>1.34E-3</v>
      </c>
      <c r="I271" s="223" t="s">
        <v>730</v>
      </c>
      <c r="J271" s="371" t="s">
        <v>711</v>
      </c>
      <c r="K271" s="179">
        <f t="shared" si="115"/>
        <v>308.20000000000005</v>
      </c>
      <c r="L271" s="273">
        <f t="shared" si="116"/>
        <v>2.4888326343824008</v>
      </c>
      <c r="M271" s="179">
        <f t="shared" si="117"/>
        <v>1.34E-3</v>
      </c>
      <c r="N271" s="273">
        <f t="shared" si="118"/>
        <v>-2.8728952016351923</v>
      </c>
      <c r="O271" s="223" t="s">
        <v>708</v>
      </c>
      <c r="P271" s="224" t="s">
        <v>662</v>
      </c>
      <c r="Q271" s="190">
        <f>VLOOKUP(P271,References!$B$7:$F$201,5,FALSE)</f>
        <v>26</v>
      </c>
    </row>
    <row r="272" spans="1:19" x14ac:dyDescent="0.2">
      <c r="A272" s="858" t="s">
        <v>180</v>
      </c>
      <c r="B272" s="826" t="s">
        <v>182</v>
      </c>
      <c r="C272" s="892">
        <v>280</v>
      </c>
      <c r="D272" s="826" t="s">
        <v>184</v>
      </c>
      <c r="E272" s="62" t="s">
        <v>182</v>
      </c>
      <c r="F272" s="62" t="s">
        <v>184</v>
      </c>
      <c r="G272" s="203">
        <v>280</v>
      </c>
      <c r="H272" s="710">
        <v>5.4000000000000001E-4</v>
      </c>
      <c r="I272" s="81" t="s">
        <v>730</v>
      </c>
      <c r="J272" s="304" t="s">
        <v>711</v>
      </c>
      <c r="K272" s="154">
        <f t="shared" si="115"/>
        <v>151.19999999999999</v>
      </c>
      <c r="L272" s="668">
        <f t="shared" si="116"/>
        <v>2.1795517911651876</v>
      </c>
      <c r="M272" s="154">
        <f t="shared" si="117"/>
        <v>5.4000000000000001E-4</v>
      </c>
      <c r="N272" s="668">
        <f t="shared" si="118"/>
        <v>-3.2676062401770314</v>
      </c>
      <c r="O272" s="81" t="s">
        <v>708</v>
      </c>
      <c r="P272" s="84" t="s">
        <v>662</v>
      </c>
      <c r="Q272" s="135">
        <f>VLOOKUP(P272,References!$B$7:$F$201,5,FALSE)</f>
        <v>26</v>
      </c>
    </row>
    <row r="273" spans="1:17" x14ac:dyDescent="0.2">
      <c r="A273" s="858"/>
      <c r="B273" s="826"/>
      <c r="C273" s="892"/>
      <c r="D273" s="826"/>
      <c r="E273" s="62" t="s">
        <v>182</v>
      </c>
      <c r="F273" s="62" t="s">
        <v>184</v>
      </c>
      <c r="G273" s="203">
        <v>280</v>
      </c>
      <c r="H273" s="759">
        <v>1.2E-2</v>
      </c>
      <c r="I273" s="81" t="s">
        <v>730</v>
      </c>
      <c r="J273" s="304" t="s">
        <v>659</v>
      </c>
      <c r="K273" s="154">
        <f t="shared" si="115"/>
        <v>3360</v>
      </c>
      <c r="L273" s="668">
        <f t="shared" si="116"/>
        <v>3.5263392773898441</v>
      </c>
      <c r="M273" s="154">
        <f t="shared" si="117"/>
        <v>1.2E-2</v>
      </c>
      <c r="N273" s="668">
        <f t="shared" si="118"/>
        <v>-1.9208187539523751</v>
      </c>
      <c r="O273" s="81" t="s">
        <v>708</v>
      </c>
      <c r="P273" s="84" t="s">
        <v>662</v>
      </c>
      <c r="Q273" s="135">
        <f>VLOOKUP(P273,References!$B$7:$F$201,5,FALSE)</f>
        <v>26</v>
      </c>
    </row>
    <row r="274" spans="1:17" x14ac:dyDescent="0.2">
      <c r="A274" s="858"/>
      <c r="B274" s="826"/>
      <c r="C274" s="892"/>
      <c r="D274" s="811"/>
      <c r="E274" s="63" t="s">
        <v>182</v>
      </c>
      <c r="F274" s="63" t="s">
        <v>184</v>
      </c>
      <c r="G274" s="493">
        <v>280</v>
      </c>
      <c r="H274" s="757">
        <v>1.06E-3</v>
      </c>
      <c r="I274" s="223" t="s">
        <v>730</v>
      </c>
      <c r="J274" s="371" t="s">
        <v>661</v>
      </c>
      <c r="K274" s="179">
        <f t="shared" si="115"/>
        <v>296.8</v>
      </c>
      <c r="L274" s="273">
        <f t="shared" si="116"/>
        <v>2.4724638966069894</v>
      </c>
      <c r="M274" s="179">
        <f t="shared" si="117"/>
        <v>1.06E-3</v>
      </c>
      <c r="N274" s="273">
        <f t="shared" si="118"/>
        <v>-2.9746941347352296</v>
      </c>
      <c r="O274" s="223" t="s">
        <v>708</v>
      </c>
      <c r="P274" s="224" t="s">
        <v>662</v>
      </c>
      <c r="Q274" s="135">
        <f>VLOOKUP(P274,References!$B$7:$F$201,5,FALSE)</f>
        <v>26</v>
      </c>
    </row>
    <row r="275" spans="1:17" x14ac:dyDescent="0.2">
      <c r="A275" s="865" t="s">
        <v>173</v>
      </c>
      <c r="B275" s="810" t="s">
        <v>174</v>
      </c>
      <c r="C275" s="911">
        <v>296</v>
      </c>
      <c r="D275" s="826" t="s">
        <v>175</v>
      </c>
      <c r="E275" s="62" t="s">
        <v>174</v>
      </c>
      <c r="F275" s="62" t="s">
        <v>175</v>
      </c>
      <c r="G275" s="203">
        <v>296</v>
      </c>
      <c r="H275" s="710">
        <v>9.7900000000000005E-4</v>
      </c>
      <c r="I275" s="81" t="s">
        <v>730</v>
      </c>
      <c r="J275" s="304" t="s">
        <v>711</v>
      </c>
      <c r="K275" s="154">
        <f t="shared" si="115"/>
        <v>289.78400000000005</v>
      </c>
      <c r="L275" s="668">
        <f t="shared" si="116"/>
        <v>2.4620744028620765</v>
      </c>
      <c r="M275" s="154">
        <f t="shared" si="117"/>
        <v>9.7900000000000005E-4</v>
      </c>
      <c r="N275" s="668">
        <f t="shared" si="118"/>
        <v>-3.0092173081968623</v>
      </c>
      <c r="O275" s="81" t="s">
        <v>708</v>
      </c>
      <c r="P275" s="84" t="s">
        <v>662</v>
      </c>
      <c r="Q275" s="189">
        <f>VLOOKUP(P275,References!$B$7:$F$201,5,FALSE)</f>
        <v>26</v>
      </c>
    </row>
    <row r="276" spans="1:17" x14ac:dyDescent="0.2">
      <c r="A276" s="861"/>
      <c r="B276" s="826"/>
      <c r="C276" s="892"/>
      <c r="D276" s="826"/>
      <c r="E276" s="62" t="s">
        <v>174</v>
      </c>
      <c r="F276" s="62" t="s">
        <v>175</v>
      </c>
      <c r="G276" s="203">
        <v>296</v>
      </c>
      <c r="H276" s="758">
        <v>1.4E-2</v>
      </c>
      <c r="I276" s="81" t="s">
        <v>730</v>
      </c>
      <c r="J276" s="304" t="s">
        <v>659</v>
      </c>
      <c r="K276" s="154">
        <f t="shared" si="115"/>
        <v>4144</v>
      </c>
      <c r="L276" s="668">
        <f t="shared" si="116"/>
        <v>3.6174197467371765</v>
      </c>
      <c r="M276" s="154">
        <f t="shared" si="117"/>
        <v>1.4E-2</v>
      </c>
      <c r="N276" s="668">
        <f t="shared" si="118"/>
        <v>-1.853871964321762</v>
      </c>
      <c r="O276" s="81" t="s">
        <v>708</v>
      </c>
      <c r="P276" s="84" t="s">
        <v>662</v>
      </c>
      <c r="Q276" s="135">
        <f>VLOOKUP(P276,References!$B$7:$F$201,5,FALSE)</f>
        <v>26</v>
      </c>
    </row>
    <row r="277" spans="1:17" ht="17" thickBot="1" x14ac:dyDescent="0.25">
      <c r="A277" s="861"/>
      <c r="B277" s="826"/>
      <c r="C277" s="892"/>
      <c r="D277" s="826"/>
      <c r="E277" s="62" t="s">
        <v>174</v>
      </c>
      <c r="F277" s="62" t="s">
        <v>175</v>
      </c>
      <c r="G277" s="203">
        <v>296</v>
      </c>
      <c r="H277" s="710">
        <v>1.49E-3</v>
      </c>
      <c r="I277" s="81" t="s">
        <v>730</v>
      </c>
      <c r="J277" s="304" t="s">
        <v>661</v>
      </c>
      <c r="K277" s="154">
        <f t="shared" si="115"/>
        <v>441.03999999999996</v>
      </c>
      <c r="L277" s="668">
        <f t="shared" si="116"/>
        <v>2.6444779794712128</v>
      </c>
      <c r="M277" s="154">
        <f t="shared" si="117"/>
        <v>1.49E-3</v>
      </c>
      <c r="N277" s="668">
        <f t="shared" si="118"/>
        <v>-2.826813731587726</v>
      </c>
      <c r="O277" s="81" t="s">
        <v>708</v>
      </c>
      <c r="P277" s="84" t="s">
        <v>662</v>
      </c>
      <c r="Q277" s="135">
        <f>VLOOKUP(P277,References!$B$7:$F$201,5,FALSE)</f>
        <v>26</v>
      </c>
    </row>
    <row r="278" spans="1:17" s="2" customFormat="1" thickBot="1" x14ac:dyDescent="0.25">
      <c r="A278" s="199" t="s">
        <v>187</v>
      </c>
      <c r="B278" s="198" t="s">
        <v>188</v>
      </c>
      <c r="C278" s="198"/>
      <c r="D278" s="198"/>
      <c r="E278" s="198"/>
      <c r="F278" s="198"/>
      <c r="G278" s="198"/>
      <c r="H278" s="198"/>
      <c r="I278" s="198"/>
      <c r="J278" s="198"/>
      <c r="K278" s="695"/>
      <c r="L278" s="460"/>
      <c r="M278" s="695"/>
      <c r="N278" s="460"/>
      <c r="O278" s="198"/>
      <c r="P278" s="198"/>
      <c r="Q278" s="461"/>
    </row>
    <row r="279" spans="1:17" x14ac:dyDescent="0.2">
      <c r="A279" s="885" t="s">
        <v>123</v>
      </c>
      <c r="B279" s="886" t="s">
        <v>843</v>
      </c>
      <c r="C279" s="826">
        <v>632.6</v>
      </c>
      <c r="D279" s="826" t="s">
        <v>126</v>
      </c>
      <c r="E279" s="62" t="s">
        <v>669</v>
      </c>
      <c r="F279" s="62" t="s">
        <v>126</v>
      </c>
      <c r="G279" s="62">
        <v>632.6</v>
      </c>
      <c r="H279" s="674">
        <v>3.8999999999999999E-5</v>
      </c>
      <c r="I279" s="81" t="s">
        <v>730</v>
      </c>
      <c r="J279" s="81" t="s">
        <v>659</v>
      </c>
      <c r="K279" s="154">
        <f t="shared" ref="K279:K285" si="121">IF(I279="mg/L",H279,IF(I279="log-mg/L",10^H279,IF(I279="g/L",H279*1000,IF(I279="ug/L",H279/1000,IF(I279="ng/mL",H279/1000,IF(I279="mol/L",H279*G279*1000,IF(I279="log-mol/L",(10^(H279))*G279*1000)))))))</f>
        <v>24.671399999999998</v>
      </c>
      <c r="L279" s="668">
        <f t="shared" ref="L279:L285" si="122">IF(I279="log-mg/L",H279,LOG(K279))</f>
        <v>1.3921937946062033</v>
      </c>
      <c r="M279" s="154">
        <f t="shared" ref="M279:M285" si="123">IF(I279="mol/L",H279,(K279/1000)/G279)</f>
        <v>3.8999999999999999E-5</v>
      </c>
      <c r="N279" s="668">
        <f t="shared" ref="N279:N285" si="124">IF(I279="log-mol/L",H279,LOG(M279))</f>
        <v>-4.4089353929735005</v>
      </c>
      <c r="O279" s="81" t="s">
        <v>708</v>
      </c>
      <c r="P279" s="84" t="s">
        <v>662</v>
      </c>
      <c r="Q279" s="135">
        <f>VLOOKUP(P279,References!$B$7:$F$201,5,FALSE)</f>
        <v>26</v>
      </c>
    </row>
    <row r="280" spans="1:17" x14ac:dyDescent="0.2">
      <c r="A280" s="885"/>
      <c r="B280" s="886"/>
      <c r="C280" s="826"/>
      <c r="D280" s="811"/>
      <c r="E280" s="63" t="s">
        <v>669</v>
      </c>
      <c r="F280" s="63" t="s">
        <v>126</v>
      </c>
      <c r="G280" s="63">
        <v>632.6</v>
      </c>
      <c r="H280" s="597">
        <v>4.2300000000000002E-6</v>
      </c>
      <c r="I280" s="223" t="s">
        <v>730</v>
      </c>
      <c r="J280" s="223" t="s">
        <v>661</v>
      </c>
      <c r="K280" s="179">
        <f t="shared" si="121"/>
        <v>2.6758980000000006</v>
      </c>
      <c r="L280" s="273">
        <f t="shared" si="122"/>
        <v>0.42746955495474648</v>
      </c>
      <c r="M280" s="179">
        <f t="shared" si="123"/>
        <v>4.2300000000000002E-6</v>
      </c>
      <c r="N280" s="273">
        <f t="shared" si="124"/>
        <v>-5.3736596326249577</v>
      </c>
      <c r="O280" s="223" t="s">
        <v>708</v>
      </c>
      <c r="P280" s="224" t="s">
        <v>662</v>
      </c>
      <c r="Q280" s="135">
        <f>VLOOKUP(P280,References!$B$7:$F$201,5,FALSE)</f>
        <v>26</v>
      </c>
    </row>
    <row r="281" spans="1:17" x14ac:dyDescent="0.2">
      <c r="A281" s="888" t="s">
        <v>124</v>
      </c>
      <c r="B281" s="867" t="s">
        <v>844</v>
      </c>
      <c r="C281" s="810">
        <v>532.6</v>
      </c>
      <c r="D281" s="826" t="s">
        <v>128</v>
      </c>
      <c r="E281" s="62" t="s">
        <v>670</v>
      </c>
      <c r="F281" s="62" t="s">
        <v>128</v>
      </c>
      <c r="G281" s="62">
        <v>532.6</v>
      </c>
      <c r="H281" s="674">
        <v>8.7000000000000001E-4</v>
      </c>
      <c r="I281" s="81" t="s">
        <v>730</v>
      </c>
      <c r="J281" s="81" t="s">
        <v>659</v>
      </c>
      <c r="K281" s="154">
        <f t="shared" si="121"/>
        <v>463.36200000000002</v>
      </c>
      <c r="L281" s="668">
        <f t="shared" si="122"/>
        <v>2.665920414721541</v>
      </c>
      <c r="M281" s="154">
        <f t="shared" si="123"/>
        <v>8.7000000000000001E-4</v>
      </c>
      <c r="N281" s="668">
        <f t="shared" si="124"/>
        <v>-3.0604807473813813</v>
      </c>
      <c r="O281" s="81" t="s">
        <v>708</v>
      </c>
      <c r="P281" s="84" t="s">
        <v>662</v>
      </c>
      <c r="Q281" s="189">
        <f>VLOOKUP(P281,References!$B$7:$F$201,5,FALSE)</f>
        <v>26</v>
      </c>
    </row>
    <row r="282" spans="1:17" x14ac:dyDescent="0.2">
      <c r="A282" s="889"/>
      <c r="B282" s="868"/>
      <c r="C282" s="811"/>
      <c r="D282" s="811"/>
      <c r="E282" s="63" t="s">
        <v>670</v>
      </c>
      <c r="F282" s="63" t="s">
        <v>128</v>
      </c>
      <c r="G282" s="63">
        <v>532.6</v>
      </c>
      <c r="H282" s="597">
        <v>1.2500000000000001E-5</v>
      </c>
      <c r="I282" s="223" t="s">
        <v>730</v>
      </c>
      <c r="J282" s="223" t="s">
        <v>661</v>
      </c>
      <c r="K282" s="179">
        <f t="shared" si="121"/>
        <v>6.6575000000000006</v>
      </c>
      <c r="L282" s="273">
        <f t="shared" si="122"/>
        <v>0.82331117511097884</v>
      </c>
      <c r="M282" s="179">
        <f t="shared" si="123"/>
        <v>1.2500000000000001E-5</v>
      </c>
      <c r="N282" s="273">
        <f t="shared" si="124"/>
        <v>-4.9030899869919438</v>
      </c>
      <c r="O282" s="223" t="s">
        <v>708</v>
      </c>
      <c r="P282" s="224" t="s">
        <v>662</v>
      </c>
      <c r="Q282" s="190">
        <f>VLOOKUP(P282,References!$B$7:$F$201,5,FALSE)</f>
        <v>26</v>
      </c>
    </row>
    <row r="283" spans="1:17" x14ac:dyDescent="0.2">
      <c r="A283" s="861" t="s">
        <v>176</v>
      </c>
      <c r="B283" s="826" t="s">
        <v>177</v>
      </c>
      <c r="C283" s="826">
        <v>316.10000000000002</v>
      </c>
      <c r="D283" s="826" t="s">
        <v>178</v>
      </c>
      <c r="E283" s="204" t="s">
        <v>177</v>
      </c>
      <c r="F283" s="62" t="s">
        <v>178</v>
      </c>
      <c r="G283" s="62">
        <v>316.10000000000002</v>
      </c>
      <c r="H283" s="710">
        <v>4.2199999999999998E-3</v>
      </c>
      <c r="I283" s="81" t="s">
        <v>730</v>
      </c>
      <c r="J283" s="304" t="s">
        <v>711</v>
      </c>
      <c r="K283" s="154">
        <f t="shared" si="121"/>
        <v>1333.942</v>
      </c>
      <c r="L283" s="668">
        <f t="shared" si="122"/>
        <v>3.1251369468012538</v>
      </c>
      <c r="M283" s="154">
        <f t="shared" si="123"/>
        <v>4.2199999999999998E-3</v>
      </c>
      <c r="N283" s="668">
        <f t="shared" si="124"/>
        <v>-2.3746875490383261</v>
      </c>
      <c r="O283" s="81" t="s">
        <v>708</v>
      </c>
      <c r="P283" s="84" t="s">
        <v>662</v>
      </c>
      <c r="Q283" s="135">
        <f>VLOOKUP(P283,References!$B$7:$F$201,5,FALSE)</f>
        <v>26</v>
      </c>
    </row>
    <row r="284" spans="1:17" x14ac:dyDescent="0.2">
      <c r="A284" s="861"/>
      <c r="B284" s="826"/>
      <c r="C284" s="826"/>
      <c r="D284" s="826"/>
      <c r="E284" s="204" t="s">
        <v>177</v>
      </c>
      <c r="F284" s="62" t="s">
        <v>178</v>
      </c>
      <c r="G284" s="62">
        <v>316.10000000000002</v>
      </c>
      <c r="H284" s="758">
        <v>2.25</v>
      </c>
      <c r="I284" s="719" t="s">
        <v>730</v>
      </c>
      <c r="J284" s="719" t="s">
        <v>659</v>
      </c>
      <c r="K284" s="154">
        <f t="shared" ref="K284" si="125">IF(I284="mg/L",H284,IF(I284="log-mg/L",10^H284,IF(I284="g/L",H284*1000,IF(I284="ug/L",H284/1000,IF(I284="ng/mL",H284/1000,IF(I284="mol/L",H284*G284*1000,IF(I284="log-mol/L",(10^(H284))*G284*1000)))))))</f>
        <v>711225</v>
      </c>
      <c r="L284" s="668">
        <f t="shared" ref="L284" si="126">IF(I284="log-mg/L",H284,LOG(K284))</f>
        <v>5.8520070139509421</v>
      </c>
      <c r="M284" s="154">
        <f t="shared" ref="M284" si="127">IF(I284="mol/L",H284,(K284/1000)/G284)</f>
        <v>2.25</v>
      </c>
      <c r="N284" s="668">
        <f t="shared" ref="N284" si="128">IF(I284="log-mol/L",H284,LOG(M284))</f>
        <v>0.35218251811136247</v>
      </c>
      <c r="O284" s="719" t="s">
        <v>708</v>
      </c>
      <c r="P284" s="720" t="s">
        <v>662</v>
      </c>
      <c r="Q284" s="135">
        <f>VLOOKUP(P284,References!$B$7:$F$201,5,FALSE)</f>
        <v>26</v>
      </c>
    </row>
    <row r="285" spans="1:17" ht="17" thickBot="1" x14ac:dyDescent="0.25">
      <c r="A285" s="861"/>
      <c r="B285" s="826"/>
      <c r="C285" s="826"/>
      <c r="D285" s="826"/>
      <c r="E285" s="204" t="s">
        <v>177</v>
      </c>
      <c r="F285" s="62" t="s">
        <v>178</v>
      </c>
      <c r="G285" s="62">
        <v>316.10000000000002</v>
      </c>
      <c r="H285" s="710">
        <v>8.0599999999999997E-4</v>
      </c>
      <c r="I285" s="81" t="s">
        <v>730</v>
      </c>
      <c r="J285" s="304" t="s">
        <v>661</v>
      </c>
      <c r="K285" s="154">
        <f t="shared" si="121"/>
        <v>254.77660000000003</v>
      </c>
      <c r="L285" s="668">
        <f t="shared" si="122"/>
        <v>2.4061595376446703</v>
      </c>
      <c r="M285" s="154">
        <f t="shared" si="123"/>
        <v>8.0599999999999997E-4</v>
      </c>
      <c r="N285" s="668">
        <f t="shared" si="124"/>
        <v>-3.0936649581949092</v>
      </c>
      <c r="O285" s="81" t="s">
        <v>708</v>
      </c>
      <c r="P285" s="84" t="s">
        <v>662</v>
      </c>
      <c r="Q285" s="135">
        <f>VLOOKUP(P285,References!$B$7:$F$201,5,FALSE)</f>
        <v>26</v>
      </c>
    </row>
    <row r="286" spans="1:17" ht="17" thickBot="1" x14ac:dyDescent="0.25">
      <c r="A286" s="196" t="s">
        <v>189</v>
      </c>
      <c r="B286" s="241"/>
      <c r="C286" s="94"/>
      <c r="D286" s="94"/>
      <c r="E286" s="91"/>
      <c r="F286" s="261"/>
      <c r="G286" s="261"/>
      <c r="H286" s="261"/>
      <c r="I286" s="261"/>
      <c r="J286" s="261"/>
      <c r="K286" s="695"/>
      <c r="L286" s="457"/>
      <c r="M286" s="695"/>
      <c r="N286" s="457"/>
      <c r="O286" s="261"/>
      <c r="P286" s="458"/>
      <c r="Q286" s="459"/>
    </row>
    <row r="287" spans="1:17" x14ac:dyDescent="0.2">
      <c r="A287" s="885" t="s">
        <v>122</v>
      </c>
      <c r="B287" s="886" t="s">
        <v>907</v>
      </c>
      <c r="C287" s="892">
        <v>378.1</v>
      </c>
      <c r="D287" s="826" t="s">
        <v>127</v>
      </c>
      <c r="E287" s="62" t="s">
        <v>907</v>
      </c>
      <c r="F287" s="62" t="s">
        <v>127</v>
      </c>
      <c r="G287" s="265">
        <v>378.1</v>
      </c>
      <c r="H287" s="62">
        <v>-2.08</v>
      </c>
      <c r="I287" s="81" t="s">
        <v>733</v>
      </c>
      <c r="J287" s="81" t="s">
        <v>657</v>
      </c>
      <c r="K287" s="154">
        <f>IF(I287="mg/L",H287,IF(I287="log-mg/L",10^H287,IF(I287="g/L",H287*1000,IF(I287="ug/L",H287/1000,IF(I287="ng/mL",H287/1000,IF(I287="mol/L",H287*G287*1000,IF(I287="log-mol/L",(10^(H287))*G287*1000)))))))</f>
        <v>3144.8988185391977</v>
      </c>
      <c r="L287" s="668">
        <f>IF(I287="log-mg/L",H287,LOG(K287))</f>
        <v>3.4976066773625356</v>
      </c>
      <c r="M287" s="154">
        <f>IF(I287="mol/L",H287,(K287/1000)/G287)</f>
        <v>8.3176377110267055E-3</v>
      </c>
      <c r="N287" s="668">
        <f>IF(I287="log-mol/L",H287,LOG(M287))</f>
        <v>-2.08</v>
      </c>
      <c r="O287" s="81" t="s">
        <v>708</v>
      </c>
      <c r="P287" s="84" t="s">
        <v>492</v>
      </c>
      <c r="Q287" s="135">
        <f>VLOOKUP(P287,References!$B$7:$F$201,5,FALSE)</f>
        <v>84</v>
      </c>
    </row>
    <row r="288" spans="1:17" x14ac:dyDescent="0.2">
      <c r="A288" s="885"/>
      <c r="B288" s="886"/>
      <c r="C288" s="892"/>
      <c r="D288" s="826"/>
      <c r="E288" s="62" t="s">
        <v>907</v>
      </c>
      <c r="F288" s="62" t="s">
        <v>127</v>
      </c>
      <c r="G288" s="265">
        <v>378.1</v>
      </c>
      <c r="H288" s="62">
        <v>-2.93</v>
      </c>
      <c r="I288" s="81" t="s">
        <v>733</v>
      </c>
      <c r="J288" s="81" t="s">
        <v>657</v>
      </c>
      <c r="K288" s="154">
        <f>IF(I288="mg/L",H288,IF(I288="log-mg/L",10^H288,IF(I288="g/L",H288*1000,IF(I288="ug/L",H288/1000,IF(I288="ng/mL",H288/1000,IF(I288="mol/L",H288*G288*1000,IF(I288="log-mol/L",(10^(H288))*G288*1000)))))))</f>
        <v>444.22876552263557</v>
      </c>
      <c r="L288" s="668">
        <f>IF(I288="log-mg/L",H288,LOG(K288))</f>
        <v>2.6476066773625351</v>
      </c>
      <c r="M288" s="154">
        <f>IF(I288="mol/L",H288,(K288/1000)/G288)</f>
        <v>1.174897554939528E-3</v>
      </c>
      <c r="N288" s="668">
        <f>IF(I288="log-mol/L",H288,LOG(M288))</f>
        <v>-2.93</v>
      </c>
      <c r="O288" s="81" t="s">
        <v>708</v>
      </c>
      <c r="P288" s="84" t="s">
        <v>495</v>
      </c>
      <c r="Q288" s="135">
        <f>VLOOKUP(P288,References!$B$7:$F$201,5,FALSE)</f>
        <v>27</v>
      </c>
    </row>
    <row r="289" spans="1:18" x14ac:dyDescent="0.2">
      <c r="A289" s="885"/>
      <c r="B289" s="886"/>
      <c r="C289" s="892"/>
      <c r="D289" s="826"/>
      <c r="E289" s="62" t="s">
        <v>907</v>
      </c>
      <c r="F289" s="62" t="s">
        <v>127</v>
      </c>
      <c r="G289" s="265">
        <v>378.1</v>
      </c>
      <c r="H289" s="674">
        <v>2.5000000000000001E-3</v>
      </c>
      <c r="I289" s="81" t="s">
        <v>730</v>
      </c>
      <c r="J289" s="81" t="s">
        <v>659</v>
      </c>
      <c r="K289" s="154">
        <f>IF(I289="mg/L",H289,IF(I289="log-mg/L",10^H289,IF(I289="g/L",H289*1000,IF(I289="ug/L",H289/1000,IF(I289="ng/mL",H289/1000,IF(I289="mol/L",H289*G289*1000,IF(I289="log-mol/L",(10^(H289))*G289*1000)))))))</f>
        <v>945.25</v>
      </c>
      <c r="L289" s="668">
        <f>IF(I289="log-mg/L",H289,LOG(K289))</f>
        <v>2.9755466860345732</v>
      </c>
      <c r="M289" s="154">
        <f>IF(I289="mol/L",H289,(K289/1000)/G289)</f>
        <v>2.5000000000000001E-3</v>
      </c>
      <c r="N289" s="668">
        <f>IF(I289="log-mol/L",H289,LOG(M289))</f>
        <v>-2.6020599913279625</v>
      </c>
      <c r="O289" s="81" t="s">
        <v>708</v>
      </c>
      <c r="P289" s="84" t="s">
        <v>662</v>
      </c>
      <c r="Q289" s="135">
        <f>VLOOKUP(P289,References!$B$7:$F$201,5,FALSE)</f>
        <v>26</v>
      </c>
    </row>
    <row r="290" spans="1:18" ht="17" thickBot="1" x14ac:dyDescent="0.25">
      <c r="A290" s="890"/>
      <c r="B290" s="891"/>
      <c r="C290" s="825"/>
      <c r="D290" s="823"/>
      <c r="E290" s="210" t="s">
        <v>907</v>
      </c>
      <c r="F290" s="210" t="s">
        <v>127</v>
      </c>
      <c r="G290" s="465">
        <v>378.1</v>
      </c>
      <c r="H290" s="594">
        <v>1.14E-3</v>
      </c>
      <c r="I290" s="213" t="s">
        <v>730</v>
      </c>
      <c r="J290" s="213" t="s">
        <v>661</v>
      </c>
      <c r="K290" s="155">
        <f>IF(I290="mg/L",H290,IF(I290="log-mg/L",10^H290,IF(I290="g/L",H290*1000,IF(I290="ug/L",H290/1000,IF(I290="ng/mL",H290/1000,IF(I290="mol/L",H290*G290*1000,IF(I290="log-mol/L",(10^(H290))*G290*1000)))))))</f>
        <v>431.03400000000005</v>
      </c>
      <c r="L290" s="278">
        <f>IF(I290="log-mg/L",H290,LOG(K290))</f>
        <v>2.6345115286990084</v>
      </c>
      <c r="M290" s="155">
        <f>IF(I290="mol/L",H290,(K290/1000)/G290)</f>
        <v>1.14E-3</v>
      </c>
      <c r="N290" s="278">
        <f>IF(I290="log-mol/L",H290,LOG(M290))</f>
        <v>-2.9430951486635273</v>
      </c>
      <c r="O290" s="213" t="s">
        <v>708</v>
      </c>
      <c r="P290" s="214" t="s">
        <v>662</v>
      </c>
      <c r="Q290" s="139">
        <f>VLOOKUP(P290,References!$B$7:$F$201,5,FALSE)</f>
        <v>26</v>
      </c>
    </row>
    <row r="291" spans="1:18" x14ac:dyDescent="0.2">
      <c r="G291" s="64"/>
      <c r="H291" s="655"/>
      <c r="K291" s="71"/>
    </row>
    <row r="292" spans="1:18" x14ac:dyDescent="0.2">
      <c r="A292" s="70" t="s">
        <v>714</v>
      </c>
    </row>
    <row r="293" spans="1:18" ht="28.25" customHeight="1" x14ac:dyDescent="0.2">
      <c r="A293" s="887" t="s">
        <v>813</v>
      </c>
      <c r="B293" s="887"/>
      <c r="C293" s="887"/>
      <c r="D293" s="887"/>
      <c r="E293" s="887"/>
      <c r="F293" s="887"/>
      <c r="G293" s="887"/>
      <c r="H293" s="887"/>
      <c r="I293" s="887"/>
    </row>
    <row r="294" spans="1:18" s="2" customFormat="1" ht="46" customHeight="1" x14ac:dyDescent="0.2">
      <c r="A294" s="812" t="s">
        <v>982</v>
      </c>
      <c r="B294" s="812"/>
      <c r="C294" s="812"/>
      <c r="D294" s="812"/>
      <c r="E294" s="812"/>
      <c r="F294" s="812"/>
      <c r="G294" s="812"/>
      <c r="H294" s="812"/>
      <c r="I294" s="812"/>
      <c r="J294" s="812"/>
      <c r="K294" s="812"/>
      <c r="L294" s="812"/>
      <c r="M294" s="812"/>
      <c r="N294" s="812"/>
      <c r="O294" s="812"/>
      <c r="P294" s="812"/>
      <c r="Q294" s="812"/>
      <c r="R294" s="3"/>
    </row>
    <row r="295" spans="1:18" x14ac:dyDescent="0.2">
      <c r="A295" s="2" t="s">
        <v>909</v>
      </c>
      <c r="F295" s="76"/>
      <c r="H295" s="656"/>
      <c r="I295" s="76"/>
    </row>
    <row r="296" spans="1:18" x14ac:dyDescent="0.2">
      <c r="A296" s="2" t="s">
        <v>113</v>
      </c>
      <c r="F296" s="76"/>
      <c r="H296" s="656"/>
      <c r="I296" s="76"/>
    </row>
    <row r="297" spans="1:18" x14ac:dyDescent="0.2">
      <c r="A297" s="70" t="s">
        <v>801</v>
      </c>
      <c r="G297" s="71"/>
    </row>
    <row r="298" spans="1:18" x14ac:dyDescent="0.2">
      <c r="A298" s="70" t="s">
        <v>566</v>
      </c>
      <c r="G298" s="71"/>
    </row>
    <row r="299" spans="1:18" x14ac:dyDescent="0.2">
      <c r="A299" s="70" t="s">
        <v>716</v>
      </c>
      <c r="G299" s="71"/>
    </row>
    <row r="300" spans="1:18" x14ac:dyDescent="0.2">
      <c r="A300" s="70" t="s">
        <v>717</v>
      </c>
    </row>
    <row r="301" spans="1:18" x14ac:dyDescent="0.2">
      <c r="A301" s="10" t="s">
        <v>718</v>
      </c>
    </row>
    <row r="302" spans="1:18" x14ac:dyDescent="0.2">
      <c r="A302" s="70" t="s">
        <v>719</v>
      </c>
    </row>
    <row r="303" spans="1:18" x14ac:dyDescent="0.2">
      <c r="A303" s="70" t="s">
        <v>720</v>
      </c>
    </row>
    <row r="304" spans="1:18" x14ac:dyDescent="0.2">
      <c r="A304" s="70" t="s">
        <v>721</v>
      </c>
    </row>
    <row r="305" spans="1:9" x14ac:dyDescent="0.2">
      <c r="A305" s="70" t="s">
        <v>722</v>
      </c>
    </row>
    <row r="306" spans="1:9" x14ac:dyDescent="0.2">
      <c r="A306" s="70" t="s">
        <v>723</v>
      </c>
      <c r="F306" s="76"/>
      <c r="H306" s="656"/>
      <c r="I306" s="76"/>
    </row>
    <row r="307" spans="1:9" x14ac:dyDescent="0.2">
      <c r="A307" s="70" t="s">
        <v>724</v>
      </c>
      <c r="F307" s="76"/>
      <c r="H307" s="656"/>
      <c r="I307" s="76"/>
    </row>
    <row r="308" spans="1:9" x14ac:dyDescent="0.2">
      <c r="F308" s="76"/>
      <c r="H308" s="656"/>
      <c r="I308" s="76"/>
    </row>
    <row r="309" spans="1:9" x14ac:dyDescent="0.2">
      <c r="F309" s="76"/>
      <c r="H309" s="656"/>
      <c r="I309" s="76"/>
    </row>
    <row r="310" spans="1:9" x14ac:dyDescent="0.2">
      <c r="F310" s="76"/>
      <c r="H310" s="656"/>
      <c r="I310" s="76"/>
    </row>
    <row r="311" spans="1:9" x14ac:dyDescent="0.2">
      <c r="F311" s="76"/>
      <c r="H311" s="656"/>
      <c r="I311" s="76"/>
    </row>
    <row r="312" spans="1:9" x14ac:dyDescent="0.2">
      <c r="A312" s="70"/>
      <c r="F312" s="76"/>
      <c r="H312" s="656"/>
      <c r="I312" s="76"/>
    </row>
    <row r="313" spans="1:9" x14ac:dyDescent="0.2">
      <c r="A313" s="2"/>
      <c r="F313" s="76"/>
      <c r="H313" s="656"/>
      <c r="I313" s="76"/>
    </row>
    <row r="314" spans="1:9" x14ac:dyDescent="0.2">
      <c r="A314" s="2"/>
      <c r="F314" s="76"/>
      <c r="H314" s="656"/>
      <c r="I314" s="76"/>
    </row>
    <row r="315" spans="1:9" x14ac:dyDescent="0.2">
      <c r="A315" s="2"/>
      <c r="F315" s="76"/>
      <c r="H315" s="656"/>
      <c r="I315" s="76"/>
    </row>
    <row r="316" spans="1:9" x14ac:dyDescent="0.2">
      <c r="A316" s="2"/>
      <c r="F316" s="76"/>
      <c r="H316" s="656"/>
      <c r="I316" s="76"/>
    </row>
    <row r="317" spans="1:9" x14ac:dyDescent="0.2">
      <c r="A317" s="2"/>
      <c r="F317" s="76"/>
      <c r="H317" s="656"/>
      <c r="I317" s="76"/>
    </row>
    <row r="318" spans="1:9" x14ac:dyDescent="0.2">
      <c r="A318" s="70"/>
    </row>
    <row r="319" spans="1:9" x14ac:dyDescent="0.2">
      <c r="A319" s="70"/>
    </row>
    <row r="320" spans="1:9" x14ac:dyDescent="0.2">
      <c r="A320" s="70"/>
    </row>
    <row r="321" spans="1:1" x14ac:dyDescent="0.2">
      <c r="A321" s="70"/>
    </row>
    <row r="322" spans="1:1" x14ac:dyDescent="0.2">
      <c r="A322" s="10"/>
    </row>
    <row r="323" spans="1:1" x14ac:dyDescent="0.2">
      <c r="A323" s="70"/>
    </row>
    <row r="324" spans="1:1" x14ac:dyDescent="0.2">
      <c r="A324" s="70"/>
    </row>
    <row r="325" spans="1:1" x14ac:dyDescent="0.2">
      <c r="A325" s="70"/>
    </row>
    <row r="326" spans="1:1" x14ac:dyDescent="0.2">
      <c r="A326" s="70"/>
    </row>
    <row r="327" spans="1:1" x14ac:dyDescent="0.2">
      <c r="A327" s="70"/>
    </row>
    <row r="328" spans="1:1" x14ac:dyDescent="0.2">
      <c r="A328" s="70"/>
    </row>
  </sheetData>
  <sheetProtection algorithmName="SHA-512" hashValue="nbHnJmpLX+n7c9AJ0/qHXi7ObJqByuE3pGDz8yeVZCaVjqtmhn9AhPbX3PXR3LwZBTx/WXWPy6egQVs4t/QH0A==" saltValue="T86WaVkTM8hRbeKf4kI2RQ==" spinCount="100000" sheet="1" objects="1" scenarios="1"/>
  <mergeCells count="204">
    <mergeCell ref="C222:C225"/>
    <mergeCell ref="D222:D225"/>
    <mergeCell ref="A227:A235"/>
    <mergeCell ref="B227:B235"/>
    <mergeCell ref="C227:C235"/>
    <mergeCell ref="D227:D235"/>
    <mergeCell ref="J6:J7"/>
    <mergeCell ref="K6:N6"/>
    <mergeCell ref="O6:O7"/>
    <mergeCell ref="P6:P7"/>
    <mergeCell ref="Q6:Q7"/>
    <mergeCell ref="A2:R2"/>
    <mergeCell ref="A275:A277"/>
    <mergeCell ref="B275:B277"/>
    <mergeCell ref="C275:C277"/>
    <mergeCell ref="D275:D277"/>
    <mergeCell ref="A188:A193"/>
    <mergeCell ref="B188:B193"/>
    <mergeCell ref="C188:C193"/>
    <mergeCell ref="D188:D193"/>
    <mergeCell ref="A195:A197"/>
    <mergeCell ref="B195:B197"/>
    <mergeCell ref="C195:C197"/>
    <mergeCell ref="D195:D197"/>
    <mergeCell ref="A206:A214"/>
    <mergeCell ref="B206:B214"/>
    <mergeCell ref="C206:C214"/>
    <mergeCell ref="D206:D214"/>
    <mergeCell ref="A222:A225"/>
    <mergeCell ref="B222:B225"/>
    <mergeCell ref="A6:A7"/>
    <mergeCell ref="B6:B7"/>
    <mergeCell ref="C6:C7"/>
    <mergeCell ref="D6:D7"/>
    <mergeCell ref="E6:E7"/>
    <mergeCell ref="F6:F7"/>
    <mergeCell ref="G6:G7"/>
    <mergeCell ref="H6:H7"/>
    <mergeCell ref="I6:I7"/>
    <mergeCell ref="A9:A15"/>
    <mergeCell ref="B9:B15"/>
    <mergeCell ref="C9:C15"/>
    <mergeCell ref="D9:D15"/>
    <mergeCell ref="A30:A38"/>
    <mergeCell ref="B30:B38"/>
    <mergeCell ref="C30:C38"/>
    <mergeCell ref="D30:D38"/>
    <mergeCell ref="A39:A52"/>
    <mergeCell ref="B39:B52"/>
    <mergeCell ref="C39:C52"/>
    <mergeCell ref="D39:D52"/>
    <mergeCell ref="A16:A22"/>
    <mergeCell ref="B16:B22"/>
    <mergeCell ref="C16:C22"/>
    <mergeCell ref="D16:D22"/>
    <mergeCell ref="A23:A29"/>
    <mergeCell ref="B23:B29"/>
    <mergeCell ref="C23:C29"/>
    <mergeCell ref="D23:D29"/>
    <mergeCell ref="A70:A77"/>
    <mergeCell ref="B70:B77"/>
    <mergeCell ref="C70:C77"/>
    <mergeCell ref="D70:D77"/>
    <mergeCell ref="A78:A84"/>
    <mergeCell ref="B78:B84"/>
    <mergeCell ref="C78:C84"/>
    <mergeCell ref="D78:D84"/>
    <mergeCell ref="A53:A59"/>
    <mergeCell ref="B53:B59"/>
    <mergeCell ref="C53:C59"/>
    <mergeCell ref="D53:D59"/>
    <mergeCell ref="A60:A69"/>
    <mergeCell ref="B60:B69"/>
    <mergeCell ref="C60:C69"/>
    <mergeCell ref="D60:D69"/>
    <mergeCell ref="A97:A102"/>
    <mergeCell ref="B97:B102"/>
    <mergeCell ref="C97:C102"/>
    <mergeCell ref="D97:D102"/>
    <mergeCell ref="A103:A106"/>
    <mergeCell ref="B103:B106"/>
    <mergeCell ref="C103:C106"/>
    <mergeCell ref="D103:D106"/>
    <mergeCell ref="A85:A88"/>
    <mergeCell ref="B85:B88"/>
    <mergeCell ref="C85:C88"/>
    <mergeCell ref="D85:D88"/>
    <mergeCell ref="A89:A95"/>
    <mergeCell ref="B89:B95"/>
    <mergeCell ref="C89:C95"/>
    <mergeCell ref="D89:D95"/>
    <mergeCell ref="A121:A130"/>
    <mergeCell ref="B121:B130"/>
    <mergeCell ref="C121:C130"/>
    <mergeCell ref="D121:D130"/>
    <mergeCell ref="A131:A133"/>
    <mergeCell ref="B131:B133"/>
    <mergeCell ref="C131:C133"/>
    <mergeCell ref="D131:D133"/>
    <mergeCell ref="A107:A116"/>
    <mergeCell ref="B107:B116"/>
    <mergeCell ref="C107:C116"/>
    <mergeCell ref="D107:D116"/>
    <mergeCell ref="A117:A120"/>
    <mergeCell ref="B117:B120"/>
    <mergeCell ref="C117:C120"/>
    <mergeCell ref="D117:D120"/>
    <mergeCell ref="A141:A145"/>
    <mergeCell ref="B141:B145"/>
    <mergeCell ref="C141:C145"/>
    <mergeCell ref="D141:D145"/>
    <mergeCell ref="A147:A149"/>
    <mergeCell ref="B147:B149"/>
    <mergeCell ref="C147:C149"/>
    <mergeCell ref="D147:D149"/>
    <mergeCell ref="A134:A137"/>
    <mergeCell ref="B134:B137"/>
    <mergeCell ref="C134:C137"/>
    <mergeCell ref="D134:D137"/>
    <mergeCell ref="A139:A140"/>
    <mergeCell ref="B139:B140"/>
    <mergeCell ref="C139:C140"/>
    <mergeCell ref="D139:D140"/>
    <mergeCell ref="A150:A154"/>
    <mergeCell ref="B150:B154"/>
    <mergeCell ref="C150:C154"/>
    <mergeCell ref="D150:D154"/>
    <mergeCell ref="A155:A158"/>
    <mergeCell ref="B155:B158"/>
    <mergeCell ref="C155:C158"/>
    <mergeCell ref="D155:D158"/>
    <mergeCell ref="B159:B161"/>
    <mergeCell ref="C159:C161"/>
    <mergeCell ref="D159:D161"/>
    <mergeCell ref="A163:A170"/>
    <mergeCell ref="A171:A173"/>
    <mergeCell ref="B163:B170"/>
    <mergeCell ref="B171:B173"/>
    <mergeCell ref="C163:C170"/>
    <mergeCell ref="C171:C173"/>
    <mergeCell ref="D163:D170"/>
    <mergeCell ref="D171:D173"/>
    <mergeCell ref="A174:A181"/>
    <mergeCell ref="B174:B181"/>
    <mergeCell ref="C174:C181"/>
    <mergeCell ref="D174:D181"/>
    <mergeCell ref="A182:A187"/>
    <mergeCell ref="B182:B187"/>
    <mergeCell ref="C182:C187"/>
    <mergeCell ref="D182:D187"/>
    <mergeCell ref="A216:A218"/>
    <mergeCell ref="B216:B218"/>
    <mergeCell ref="C216:C218"/>
    <mergeCell ref="D216:D218"/>
    <mergeCell ref="A219:A221"/>
    <mergeCell ref="B219:B221"/>
    <mergeCell ref="C219:C221"/>
    <mergeCell ref="D219:D221"/>
    <mergeCell ref="A198:A205"/>
    <mergeCell ref="B198:B205"/>
    <mergeCell ref="C198:C205"/>
    <mergeCell ref="D198:D205"/>
    <mergeCell ref="D272:D274"/>
    <mergeCell ref="C272:C274"/>
    <mergeCell ref="B272:B274"/>
    <mergeCell ref="A272:A274"/>
    <mergeCell ref="A236:A244"/>
    <mergeCell ref="B236:B244"/>
    <mergeCell ref="C236:C244"/>
    <mergeCell ref="D236:D244"/>
    <mergeCell ref="A245:A255"/>
    <mergeCell ref="B245:B255"/>
    <mergeCell ref="C245:C255"/>
    <mergeCell ref="D245:D255"/>
    <mergeCell ref="A256:A263"/>
    <mergeCell ref="B256:B263"/>
    <mergeCell ref="C256:C263"/>
    <mergeCell ref="D256:D263"/>
    <mergeCell ref="A265:A267"/>
    <mergeCell ref="B265:B267"/>
    <mergeCell ref="C265:C267"/>
    <mergeCell ref="D265:D267"/>
    <mergeCell ref="D269:D271"/>
    <mergeCell ref="C269:C271"/>
    <mergeCell ref="B269:B271"/>
    <mergeCell ref="A269:A271"/>
    <mergeCell ref="A294:Q294"/>
    <mergeCell ref="A279:A280"/>
    <mergeCell ref="B279:B280"/>
    <mergeCell ref="C279:C280"/>
    <mergeCell ref="D279:D280"/>
    <mergeCell ref="A283:A285"/>
    <mergeCell ref="B283:B285"/>
    <mergeCell ref="C283:C285"/>
    <mergeCell ref="D283:D285"/>
    <mergeCell ref="A293:I293"/>
    <mergeCell ref="A281:A282"/>
    <mergeCell ref="B281:B282"/>
    <mergeCell ref="C281:C282"/>
    <mergeCell ref="D281:D282"/>
    <mergeCell ref="A287:A290"/>
    <mergeCell ref="B287:B290"/>
    <mergeCell ref="C287:C290"/>
    <mergeCell ref="D287:D290"/>
  </mergeCells>
  <phoneticPr fontId="87" type="noConversion"/>
  <conditionalFormatting sqref="K9:K290 M9:M290">
    <cfRule type="cellIs" dxfId="72" priority="6" operator="between">
      <formula>0.01</formula>
      <formula>1</formula>
    </cfRule>
    <cfRule type="cellIs" dxfId="71" priority="7" operator="between">
      <formula>1</formula>
      <formula>10</formula>
    </cfRule>
    <cfRule type="cellIs" dxfId="70" priority="8" operator="between">
      <formula>10</formula>
      <formula>100000</formula>
    </cfRule>
    <cfRule type="cellIs" dxfId="69" priority="9" operator="greaterThanOrEqual">
      <formula>100000</formula>
    </cfRule>
    <cfRule type="cellIs" dxfId="68" priority="10" operator="lessThanOrEqual">
      <formula>0.01</formula>
    </cfRule>
  </conditionalFormatting>
  <pageMargins left="0.7" right="0.7" top="0.75" bottom="0.75" header="0.3" footer="0.3"/>
  <pageSetup paperSize="5" scale="20" orientation="portrait" horizontalDpi="4294967293" verticalDpi="200" r:id="rId1"/>
  <extLst>
    <ext xmlns:x14="http://schemas.microsoft.com/office/spreadsheetml/2009/9/main" uri="{78C0D931-6437-407d-A8EE-F0AAD7539E65}">
      <x14:conditionalFormattings>
        <x14:conditionalFormatting xmlns:xm="http://schemas.microsoft.com/office/excel/2006/main">
          <x14:cfRule type="expression" priority="21" id="{5B280E1A-D455-485B-ACA2-A1B364E058AA}">
            <xm:f>(VLOOKUP(I9,References!$B$8:$C$201,2,FALSE)="Secondary")</xm:f>
            <x14:dxf>
              <font>
                <strike val="0"/>
              </font>
              <fill>
                <patternFill>
                  <bgColor rgb="FFFFC000"/>
                </patternFill>
              </fill>
            </x14:dxf>
          </x14:cfRule>
          <xm:sqref>Q9:Q95 Q139:Q145 Q147:Q161 Q195:Q214 Q227:Q263 J268 Q287:Q290</xm:sqref>
        </x14:conditionalFormatting>
        <x14:conditionalFormatting xmlns:xm="http://schemas.microsoft.com/office/excel/2006/main">
          <x14:cfRule type="expression" priority="22" id="{2BAE1616-1B98-435E-A4E1-E8F828608916}">
            <xm:f>(VLOOKUP(P97,References!$B$8:$C$201,2,FALSE)="Secondary")</xm:f>
            <x14:dxf>
              <font>
                <strike val="0"/>
              </font>
              <fill>
                <patternFill>
                  <bgColor rgb="FFFFC000"/>
                </patternFill>
              </fill>
            </x14:dxf>
          </x14:cfRule>
          <xm:sqref>Q97:Q137</xm:sqref>
        </x14:conditionalFormatting>
        <x14:conditionalFormatting xmlns:xm="http://schemas.microsoft.com/office/excel/2006/main">
          <x14:cfRule type="expression" priority="11" id="{5F842BE1-5BFB-4344-964E-BB23D7E63364}">
            <xm:f>(VLOOKUP(P163,References!$B$8:$C$201,2,FALSE)="Secondary")</xm:f>
            <x14:dxf>
              <font>
                <strike val="0"/>
              </font>
              <fill>
                <patternFill>
                  <bgColor rgb="FFFFC000"/>
                </patternFill>
              </fill>
            </x14:dxf>
          </x14:cfRule>
          <xm:sqref>Q163:Q193</xm:sqref>
        </x14:conditionalFormatting>
        <x14:conditionalFormatting xmlns:xm="http://schemas.microsoft.com/office/excel/2006/main">
          <x14:cfRule type="expression" priority="26" id="{FA54FCF4-4E8E-4166-891E-7AD2F14EBF2E}">
            <xm:f>(VLOOKUP(P216,References!$B$8:$C$201,2,FALSE)="Secondary")</xm:f>
            <x14:dxf>
              <font>
                <strike val="0"/>
              </font>
              <fill>
                <patternFill>
                  <bgColor rgb="FFFFC000"/>
                </patternFill>
              </fill>
            </x14:dxf>
          </x14:cfRule>
          <xm:sqref>Q216:Q225</xm:sqref>
        </x14:conditionalFormatting>
        <x14:conditionalFormatting xmlns:xm="http://schemas.microsoft.com/office/excel/2006/main">
          <x14:cfRule type="expression" priority="24" id="{DC55A812-EFA2-4E2E-A7CF-19CC07BCE2A1}">
            <xm:f>(VLOOKUP(P265,References!$B$8:$C$201,2,FALSE)="Secondary")</xm:f>
            <x14:dxf>
              <font>
                <strike val="0"/>
              </font>
              <fill>
                <patternFill>
                  <bgColor rgb="FFFFC000"/>
                </patternFill>
              </fill>
            </x14:dxf>
          </x14:cfRule>
          <xm:sqref>Q265:Q277</xm:sqref>
        </x14:conditionalFormatting>
        <x14:conditionalFormatting xmlns:xm="http://schemas.microsoft.com/office/excel/2006/main">
          <x14:cfRule type="expression" priority="17" id="{118BAAFA-BF06-4709-BEA7-25ABB063E6F1}">
            <xm:f>(VLOOKUP(P279,References!$B$8:$C$201,2,FALSE)="Secondary")</xm:f>
            <x14:dxf>
              <font>
                <strike val="0"/>
              </font>
              <fill>
                <patternFill>
                  <bgColor rgb="FFFFC000"/>
                </patternFill>
              </fill>
            </x14:dxf>
          </x14:cfRule>
          <xm:sqref>Q279:Q285</xm:sqref>
        </x14:conditionalFormatting>
        <x14:conditionalFormatting xmlns:xm="http://schemas.microsoft.com/office/excel/2006/main">
          <x14:cfRule type="expression" priority="164" id="{2BAE1616-1B98-435E-A4E1-E8F828608916}">
            <xm:f>(VLOOKUP(Q268,References!$B$8:$C$201,2,FALSE)="Secondary")</xm:f>
            <x14:dxf>
              <font>
                <strike val="0"/>
              </font>
              <fill>
                <patternFill>
                  <bgColor rgb="FFFFC000"/>
                </patternFill>
              </fill>
            </x14:dxf>
          </x14:cfRule>
          <xm:sqref>R268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9937-52E6-41F9-9EEE-705EF7551CE9}">
  <sheetPr>
    <tabColor rgb="FF92D050"/>
  </sheetPr>
  <dimension ref="A1:R408"/>
  <sheetViews>
    <sheetView zoomScale="110" zoomScaleNormal="110" workbookViewId="0">
      <pane ySplit="7" topLeftCell="A8" activePane="bottomLeft" state="frozen"/>
      <selection pane="bottomLeft" activeCell="A2" sqref="A2:R2"/>
    </sheetView>
  </sheetViews>
  <sheetFormatPr baseColWidth="10" defaultColWidth="13.33203125" defaultRowHeight="16" x14ac:dyDescent="0.2"/>
  <cols>
    <col min="1" max="1" width="48.1640625" customWidth="1"/>
    <col min="3" max="3" width="11.33203125" customWidth="1"/>
    <col min="4" max="4" width="13.33203125" customWidth="1"/>
    <col min="5" max="6" width="13.33203125" hidden="1" customWidth="1"/>
    <col min="7" max="7" width="11.83203125" style="66" bestFit="1" customWidth="1"/>
    <col min="8" max="8" width="12.5" style="66" bestFit="1" customWidth="1"/>
    <col min="9" max="9" width="5.83203125" style="66" bestFit="1" customWidth="1"/>
    <col min="10" max="12" width="11.6640625" style="66" customWidth="1"/>
    <col min="13" max="13" width="11.6640625" style="66" bestFit="1" customWidth="1"/>
    <col min="14" max="14" width="28.5" style="67" hidden="1" customWidth="1"/>
    <col min="15" max="15" width="13.5" bestFit="1" customWidth="1"/>
    <col min="18" max="18" width="12.5" style="66" bestFit="1" customWidth="1"/>
  </cols>
  <sheetData>
    <row r="1" spans="1:18" ht="21" x14ac:dyDescent="0.25">
      <c r="A1" s="804" t="str">
        <f>ReadMe!B12</f>
        <v>July 2023</v>
      </c>
      <c r="B1" s="4"/>
      <c r="C1" s="5"/>
      <c r="D1" s="5"/>
      <c r="E1" s="5"/>
      <c r="F1" s="5"/>
      <c r="G1" s="4"/>
      <c r="H1" s="4"/>
      <c r="I1" s="4"/>
      <c r="J1" s="4"/>
      <c r="K1" s="4"/>
      <c r="L1" s="4"/>
      <c r="M1" s="4"/>
      <c r="N1" s="7"/>
      <c r="R1" s="4"/>
    </row>
    <row r="2" spans="1:18" ht="34.5" customHeight="1" x14ac:dyDescent="0.2">
      <c r="A2" s="844" t="s">
        <v>1043</v>
      </c>
      <c r="B2" s="845"/>
      <c r="C2" s="845"/>
      <c r="D2" s="845"/>
      <c r="E2" s="845"/>
      <c r="F2" s="845"/>
      <c r="G2" s="845"/>
      <c r="H2" s="845"/>
      <c r="I2" s="845"/>
      <c r="J2" s="845"/>
      <c r="K2" s="845"/>
      <c r="L2" s="845"/>
      <c r="M2" s="845"/>
      <c r="N2" s="845"/>
      <c r="O2" s="845"/>
      <c r="P2" s="845"/>
      <c r="Q2" s="845"/>
      <c r="R2" s="845"/>
    </row>
    <row r="3" spans="1:18" x14ac:dyDescent="0.2">
      <c r="A3" s="13"/>
      <c r="B3" s="2"/>
      <c r="C3" s="2"/>
      <c r="D3" s="2"/>
      <c r="E3" s="2"/>
      <c r="F3" s="2"/>
      <c r="G3" s="3"/>
      <c r="H3" s="3"/>
      <c r="I3" s="3"/>
      <c r="J3" s="3"/>
      <c r="K3" s="3"/>
      <c r="L3" s="3"/>
      <c r="M3" s="3"/>
      <c r="N3" s="9"/>
    </row>
    <row r="4" spans="1:18" x14ac:dyDescent="0.2">
      <c r="A4" s="13"/>
      <c r="B4" s="2"/>
      <c r="C4" s="2"/>
      <c r="D4" s="2"/>
      <c r="E4" s="2"/>
      <c r="F4" s="2"/>
      <c r="G4" s="3"/>
      <c r="H4" s="3"/>
      <c r="I4" s="3"/>
      <c r="J4" s="3"/>
      <c r="K4" s="3"/>
      <c r="L4" s="3"/>
      <c r="M4" s="3"/>
      <c r="N4" s="9"/>
    </row>
    <row r="5" spans="1:18" ht="20" thickBot="1" x14ac:dyDescent="0.3">
      <c r="A5" s="167" t="s">
        <v>774</v>
      </c>
    </row>
    <row r="6" spans="1:18" s="82" customFormat="1" ht="18.75" customHeight="1" x14ac:dyDescent="0.25">
      <c r="A6" s="916" t="s">
        <v>32</v>
      </c>
      <c r="B6" s="903" t="s">
        <v>34</v>
      </c>
      <c r="C6" s="903" t="s">
        <v>700</v>
      </c>
      <c r="D6" s="903" t="s">
        <v>2</v>
      </c>
      <c r="E6" s="903" t="s">
        <v>34</v>
      </c>
      <c r="F6" s="903" t="s">
        <v>2</v>
      </c>
      <c r="G6" s="903" t="s">
        <v>1031</v>
      </c>
      <c r="H6" s="903" t="s">
        <v>650</v>
      </c>
      <c r="I6" s="903" t="s">
        <v>566</v>
      </c>
      <c r="J6" s="908" t="s">
        <v>651</v>
      </c>
      <c r="K6" s="908"/>
      <c r="L6" s="908"/>
      <c r="M6" s="903" t="s">
        <v>702</v>
      </c>
      <c r="N6" s="903" t="s">
        <v>1032</v>
      </c>
      <c r="O6" s="909" t="s">
        <v>1033</v>
      </c>
      <c r="R6" s="83"/>
    </row>
    <row r="7" spans="1:18" s="82" customFormat="1" ht="40.5" customHeight="1" thickBot="1" x14ac:dyDescent="0.3">
      <c r="A7" s="917"/>
      <c r="B7" s="904"/>
      <c r="C7" s="904"/>
      <c r="D7" s="904"/>
      <c r="E7" s="904"/>
      <c r="F7" s="904"/>
      <c r="G7" s="904"/>
      <c r="H7" s="904"/>
      <c r="I7" s="904"/>
      <c r="J7" s="464" t="s">
        <v>703</v>
      </c>
      <c r="K7" s="464" t="s">
        <v>704</v>
      </c>
      <c r="L7" s="464" t="s">
        <v>705</v>
      </c>
      <c r="M7" s="904"/>
      <c r="N7" s="904"/>
      <c r="O7" s="910"/>
      <c r="R7" s="83"/>
    </row>
    <row r="8" spans="1:18" s="84" customFormat="1" ht="17" thickBot="1" x14ac:dyDescent="0.25">
      <c r="A8" s="69" t="s">
        <v>140</v>
      </c>
      <c r="B8" s="195" t="s">
        <v>139</v>
      </c>
      <c r="C8" s="193"/>
      <c r="D8" s="193"/>
      <c r="E8" s="193"/>
      <c r="F8" s="193"/>
      <c r="G8" s="193"/>
      <c r="H8" s="193"/>
      <c r="I8" s="193"/>
      <c r="J8" s="193"/>
      <c r="K8" s="193"/>
      <c r="L8" s="193"/>
      <c r="M8" s="193"/>
      <c r="N8" s="193"/>
      <c r="O8" s="194"/>
    </row>
    <row r="9" spans="1:18" x14ac:dyDescent="0.2">
      <c r="A9" s="899" t="s">
        <v>33</v>
      </c>
      <c r="B9" s="900" t="s">
        <v>35</v>
      </c>
      <c r="C9" s="824">
        <v>214</v>
      </c>
      <c r="D9" s="822" t="s">
        <v>3</v>
      </c>
      <c r="E9" s="237" t="s">
        <v>35</v>
      </c>
      <c r="F9" s="238" t="s">
        <v>3</v>
      </c>
      <c r="G9" s="205">
        <v>1.26</v>
      </c>
      <c r="H9" s="205" t="s">
        <v>709</v>
      </c>
      <c r="I9" s="205" t="s">
        <v>653</v>
      </c>
      <c r="J9" s="153">
        <f>IF(H9="Pa",G9,IF(H9="kPa",G9*1000,IF(H9="log-Pa",10^G9,IF(H9="mm Hg",G9*133.322,0))))</f>
        <v>1260</v>
      </c>
      <c r="K9" s="153">
        <f>IF(H9="Pa",LOG(G9),IF(H9="kPa",LOG(G9*1000),IF(H9="log-Pa",G9,IF(H9="mm Hg",LOG(G9*133.322),0))))</f>
        <v>3.1003705451175629</v>
      </c>
      <c r="L9" s="153">
        <f>IF(H9="Pa",G9/133.322,IF(H9="kPa",(G9*1000)/133.322,IF(H9="log-Pa",(10^G9)/133.322,IF(H9="mm Hg",G9,0))))</f>
        <v>9.4508033182820537</v>
      </c>
      <c r="M9" s="153">
        <v>25</v>
      </c>
      <c r="N9" s="324" t="s">
        <v>582</v>
      </c>
      <c r="O9" s="134">
        <f>VLOOKUP(N9,References!$B$7:$F$201,5,FALSE)</f>
        <v>50</v>
      </c>
      <c r="R9"/>
    </row>
    <row r="10" spans="1:18" x14ac:dyDescent="0.2">
      <c r="A10" s="885"/>
      <c r="B10" s="886"/>
      <c r="C10" s="892"/>
      <c r="D10" s="826"/>
      <c r="E10" s="228" t="s">
        <v>35</v>
      </c>
      <c r="F10" s="220" t="s">
        <v>3</v>
      </c>
      <c r="G10" s="62">
        <v>2.0005999999999999</v>
      </c>
      <c r="H10" s="62" t="s">
        <v>709</v>
      </c>
      <c r="I10" s="62" t="s">
        <v>653</v>
      </c>
      <c r="J10" s="154">
        <f>IF(H10="Pa",G10,IF(H10="kPa",G10*1000,IF(H10="log-Pa",10^G10,IF(H10="mm Hg",G10*133.322,0))))</f>
        <v>2000.6</v>
      </c>
      <c r="K10" s="265">
        <f>IF(H10="Pa",LOG(G10),IF(H10="kPa",LOG(G10*1000),IF(H10="log-Pa",G10,IF(H10="mm Hg",LOG(G10*133.322),0))))</f>
        <v>3.3011602644692082</v>
      </c>
      <c r="L10" s="154">
        <f>IF(H10="Pa",G10/133.322,IF(H10="kPa",(G10*1000)/133.322,IF(H10="log-Pa",(10^G10)/133.322,IF(H10="mm Hg",G10,0))))</f>
        <v>15.005775490916728</v>
      </c>
      <c r="M10" s="62">
        <v>37.700000000000003</v>
      </c>
      <c r="N10" s="29" t="s">
        <v>839</v>
      </c>
      <c r="O10" s="135">
        <f>VLOOKUP(N10,References!$B$7:$F$201,5,FALSE)</f>
        <v>77</v>
      </c>
      <c r="R10"/>
    </row>
    <row r="11" spans="1:18" x14ac:dyDescent="0.2">
      <c r="A11" s="885"/>
      <c r="B11" s="886"/>
      <c r="C11" s="892"/>
      <c r="D11" s="826"/>
      <c r="E11" s="228" t="s">
        <v>35</v>
      </c>
      <c r="F11" s="220" t="s">
        <v>3</v>
      </c>
      <c r="G11" s="62">
        <v>1.18</v>
      </c>
      <c r="H11" s="62" t="s">
        <v>709</v>
      </c>
      <c r="I11" s="62" t="s">
        <v>710</v>
      </c>
      <c r="J11" s="154">
        <f>IF(H11="Pa",G11,IF(H11="kPa",G11*1000,IF(H11="log-Pa",10^G11,IF(H11="mm Hg",G11*133.322,0))))</f>
        <v>1180</v>
      </c>
      <c r="K11" s="265">
        <f>IF(H11="Pa",LOG(G11),IF(H11="kPa",LOG(G11*1000),IF(H11="log-Pa",G11,IF(H11="mm Hg",LOG(G11*133.322),0))))</f>
        <v>3.0718820073061255</v>
      </c>
      <c r="L11" s="154">
        <f>IF(H11="Pa",G11/133.322,IF(H11="kPa",(G11*1000)/133.322,IF(H11="log-Pa",(10^G11)/133.322,IF(H11="mm Hg",G11,0))))</f>
        <v>8.8507523139466855</v>
      </c>
      <c r="M11" s="62">
        <v>25</v>
      </c>
      <c r="N11" s="29" t="s">
        <v>839</v>
      </c>
      <c r="O11" s="135">
        <f>VLOOKUP(N11,References!$B$7:$F$201,5,FALSE)</f>
        <v>77</v>
      </c>
      <c r="R11"/>
    </row>
    <row r="12" spans="1:18" x14ac:dyDescent="0.2">
      <c r="A12" s="885"/>
      <c r="B12" s="886"/>
      <c r="C12" s="892"/>
      <c r="D12" s="826"/>
      <c r="E12" s="228" t="s">
        <v>35</v>
      </c>
      <c r="F12" s="220" t="s">
        <v>3</v>
      </c>
      <c r="G12" s="62">
        <v>-0.65</v>
      </c>
      <c r="H12" s="62" t="s">
        <v>706</v>
      </c>
      <c r="I12" s="62" t="s">
        <v>653</v>
      </c>
      <c r="J12" s="154">
        <f>IF(H12="Pa",G12,IF(H12="kPa",G12*1000,IF(H12="log-Pa",10^G12,IF(H12="mm Hg",G12*133.322,0))))</f>
        <v>0.22387211385683392</v>
      </c>
      <c r="K12" s="265">
        <f>IF(H12="Pa",LOG(G12),IF(H12="kPa",LOG(G12*1000),IF(H12="log-Pa",G12,IF(H12="mm Hg",LOG(G12*133.322),0))))</f>
        <v>-0.65</v>
      </c>
      <c r="L12" s="154">
        <f>IF(H12="Pa",G12/133.322,IF(H12="kPa",(G12*1000)/133.322,IF(H12="log-Pa",(10^G12)/133.322,IF(H12="mm Hg",G12,0))))</f>
        <v>1.6791835845309396E-3</v>
      </c>
      <c r="M12" s="62" t="s">
        <v>708</v>
      </c>
      <c r="N12" s="29" t="s">
        <v>740</v>
      </c>
      <c r="O12" s="135">
        <f>VLOOKUP(N12,References!$B$7:$F$201,5,FALSE)</f>
        <v>37</v>
      </c>
      <c r="R12"/>
    </row>
    <row r="13" spans="1:18" x14ac:dyDescent="0.2">
      <c r="A13" s="885"/>
      <c r="B13" s="886"/>
      <c r="C13" s="892"/>
      <c r="D13" s="826"/>
      <c r="E13" s="228" t="s">
        <v>35</v>
      </c>
      <c r="F13" s="220" t="s">
        <v>3</v>
      </c>
      <c r="G13" s="81">
        <v>2.93</v>
      </c>
      <c r="H13" s="81" t="s">
        <v>706</v>
      </c>
      <c r="I13" s="81" t="s">
        <v>653</v>
      </c>
      <c r="J13" s="154">
        <f>IF(H13="Pa",G13,IF(H13="kPa",G13*1000,IF(H13="log-Pa",10^G13,IF(H13="mm Hg",G13*133.322,0))))</f>
        <v>851.13803820237763</v>
      </c>
      <c r="K13" s="668">
        <f t="shared" ref="K13:K78" si="0">IF(H13="Pa",LOG(G13),IF(H13="kPa",LOG(G13*1000),IF(H13="log-Pa",G13,IF(H13="mm Hg",LOG(G13*133.322),0))))</f>
        <v>2.93</v>
      </c>
      <c r="L13" s="154">
        <f t="shared" ref="L13:L78" si="1">IF(H13="Pa",G13/133.322,IF(H13="kPa",(G13*1000)/133.322,IF(H13="log-Pa",(10^G13)/133.322,IF(H13="mm Hg",G13,0))))</f>
        <v>6.3840779331421489</v>
      </c>
      <c r="M13" s="81">
        <v>25</v>
      </c>
      <c r="N13" s="229" t="s">
        <v>482</v>
      </c>
      <c r="O13" s="135">
        <f>VLOOKUP(N13,References!$B$7:$F$201,5,FALSE)</f>
        <v>12</v>
      </c>
      <c r="R13"/>
    </row>
    <row r="14" spans="1:18" x14ac:dyDescent="0.2">
      <c r="A14" s="885"/>
      <c r="B14" s="886"/>
      <c r="C14" s="892"/>
      <c r="D14" s="826"/>
      <c r="E14" s="228" t="s">
        <v>35</v>
      </c>
      <c r="F14" s="220" t="s">
        <v>3</v>
      </c>
      <c r="G14" s="62">
        <v>2.12</v>
      </c>
      <c r="H14" s="62" t="s">
        <v>706</v>
      </c>
      <c r="I14" s="62" t="s">
        <v>707</v>
      </c>
      <c r="J14" s="154">
        <f t="shared" ref="J14:J78" si="2">IF(H14="Pa",G14,IF(H14="kPa",G14*1000,IF(H14="log-Pa",10^G14,IF(H14="mm Hg",G14*133.322,0))))</f>
        <v>131.82567385564084</v>
      </c>
      <c r="K14" s="265">
        <f t="shared" si="0"/>
        <v>2.12</v>
      </c>
      <c r="L14" s="154">
        <f t="shared" si="1"/>
        <v>0.98877659992830025</v>
      </c>
      <c r="M14" s="62">
        <v>25</v>
      </c>
      <c r="N14" s="29" t="s">
        <v>482</v>
      </c>
      <c r="O14" s="135">
        <f>VLOOKUP(N14,References!$B$7:$F$201,5,FALSE)</f>
        <v>12</v>
      </c>
      <c r="R14"/>
    </row>
    <row r="15" spans="1:18" x14ac:dyDescent="0.2">
      <c r="A15" s="885"/>
      <c r="B15" s="886"/>
      <c r="C15" s="892"/>
      <c r="D15" s="826"/>
      <c r="E15" s="228" t="s">
        <v>35</v>
      </c>
      <c r="F15" s="220" t="s">
        <v>3</v>
      </c>
      <c r="G15" s="62">
        <v>3.59</v>
      </c>
      <c r="H15" s="62" t="s">
        <v>706</v>
      </c>
      <c r="I15" s="62" t="s">
        <v>657</v>
      </c>
      <c r="J15" s="154">
        <f>IF(H15="Pa",G15,IF(H15="kPa",G15*1000,IF(H15="log-Pa",10^G15,IF(H15="mm Hg",G15*133.322,0))))</f>
        <v>3890.451449942811</v>
      </c>
      <c r="K15" s="265">
        <f>IF(H15="Pa",LOG(G15),IF(H15="kPa",LOG(G15*1000),IF(H15="log-Pa",G15,IF(H15="mm Hg",LOG(G15*133.322),0))))</f>
        <v>3.59</v>
      </c>
      <c r="L15" s="154">
        <f>IF(H15="Pa",G15/133.322,IF(H15="kPa",(G15*1000)/133.322,IF(H15="log-Pa",(10^G15)/133.322,IF(H15="mm Hg",G15,0))))</f>
        <v>29.180866248202179</v>
      </c>
      <c r="M15" s="62" t="s">
        <v>708</v>
      </c>
      <c r="N15" s="29" t="s">
        <v>492</v>
      </c>
      <c r="O15" s="135">
        <f>VLOOKUP(N15,References!$B$7:$F$201,5,FALSE)</f>
        <v>84</v>
      </c>
      <c r="R15"/>
    </row>
    <row r="16" spans="1:18" x14ac:dyDescent="0.2">
      <c r="A16" s="885"/>
      <c r="B16" s="886"/>
      <c r="C16" s="892"/>
      <c r="D16" s="826"/>
      <c r="E16" s="228" t="s">
        <v>35</v>
      </c>
      <c r="F16" s="220" t="s">
        <v>3</v>
      </c>
      <c r="G16" s="62">
        <v>2.4</v>
      </c>
      <c r="H16" s="62" t="s">
        <v>706</v>
      </c>
      <c r="I16" s="62" t="s">
        <v>710</v>
      </c>
      <c r="J16" s="154">
        <f t="shared" ref="J16" si="3">IF(H16="Pa",G16,IF(H16="kPa",G16*1000,IF(H16="log-Pa",10^G16,IF(H16="mm Hg",G16*133.322,0))))</f>
        <v>251.18864315095806</v>
      </c>
      <c r="K16" s="265">
        <f t="shared" ref="K16" si="4">IF(H16="Pa",LOG(G16),IF(H16="kPa",LOG(G16*1000),IF(H16="log-Pa",G16,IF(H16="mm Hg",LOG(G16*133.322),0))))</f>
        <v>2.4</v>
      </c>
      <c r="L16" s="154">
        <f t="shared" ref="L16" si="5">IF(H16="Pa",G16/133.322,IF(H16="kPa",(G16*1000)/133.322,IF(H16="log-Pa",(10^G16)/133.322,IF(H16="mm Hg",G16,0))))</f>
        <v>1.8840749700046358</v>
      </c>
      <c r="M16" s="62">
        <v>25</v>
      </c>
      <c r="N16" s="29" t="s">
        <v>580</v>
      </c>
      <c r="O16" s="135">
        <f>VLOOKUP(N16,References!$B$7:$F$201,5,FALSE)</f>
        <v>44</v>
      </c>
      <c r="R16"/>
    </row>
    <row r="17" spans="1:18" x14ac:dyDescent="0.2">
      <c r="A17" s="885"/>
      <c r="B17" s="886"/>
      <c r="C17" s="892"/>
      <c r="D17" s="826"/>
      <c r="E17" s="228" t="s">
        <v>35</v>
      </c>
      <c r="F17" s="220" t="s">
        <v>3</v>
      </c>
      <c r="G17" s="62">
        <v>3.92</v>
      </c>
      <c r="H17" s="62" t="s">
        <v>705</v>
      </c>
      <c r="I17" s="62" t="s">
        <v>711</v>
      </c>
      <c r="J17" s="154">
        <f>IF(H17="Pa",G17,IF(H17="kPa",G17*1000,IF(H17="log-Pa",10^G17,IF(H17="mm Hg",G17*133.322,0))))</f>
        <v>522.62224000000003</v>
      </c>
      <c r="K17" s="265">
        <f>IF(H17="Pa",LOG(G17),IF(H17="kPa",LOG(G17*1000),IF(H17="log-Pa",G17,IF(H17="mm Hg",LOG(G17*133.322),0))))</f>
        <v>2.7181878870288179</v>
      </c>
      <c r="L17" s="154">
        <f>IF(H17="Pa",G17/133.322,IF(H17="kPa",(G17*1000)/133.322,IF(H17="log-Pa",(10^G17)/133.322,IF(H17="mm Hg",G17,0))))</f>
        <v>3.92</v>
      </c>
      <c r="M17" s="62" t="s">
        <v>708</v>
      </c>
      <c r="N17" s="29" t="s">
        <v>662</v>
      </c>
      <c r="O17" s="135">
        <f>VLOOKUP(N17,References!$B$7:$F$201,5,FALSE)</f>
        <v>26</v>
      </c>
      <c r="R17"/>
    </row>
    <row r="18" spans="1:18" x14ac:dyDescent="0.2">
      <c r="A18" s="885"/>
      <c r="B18" s="886"/>
      <c r="C18" s="892"/>
      <c r="D18" s="826"/>
      <c r="E18" s="228" t="s">
        <v>35</v>
      </c>
      <c r="F18" s="220" t="s">
        <v>3</v>
      </c>
      <c r="G18" s="62">
        <v>9.8000000000000007</v>
      </c>
      <c r="H18" s="62" t="s">
        <v>705</v>
      </c>
      <c r="I18" s="62" t="s">
        <v>659</v>
      </c>
      <c r="J18" s="154">
        <f t="shared" si="2"/>
        <v>1306.5556000000001</v>
      </c>
      <c r="K18" s="265">
        <f t="shared" si="0"/>
        <v>3.1161278957008554</v>
      </c>
      <c r="L18" s="154">
        <f t="shared" si="1"/>
        <v>9.8000000000000007</v>
      </c>
      <c r="M18" s="62" t="s">
        <v>708</v>
      </c>
      <c r="N18" s="29" t="s">
        <v>662</v>
      </c>
      <c r="O18" s="135">
        <f>VLOOKUP(N18,References!$B$7:$F$201,5,FALSE)</f>
        <v>26</v>
      </c>
      <c r="R18"/>
    </row>
    <row r="19" spans="1:18" x14ac:dyDescent="0.2">
      <c r="A19" s="889"/>
      <c r="B19" s="868"/>
      <c r="C19" s="893"/>
      <c r="D19" s="811"/>
      <c r="E19" s="270" t="s">
        <v>35</v>
      </c>
      <c r="F19" s="391" t="s">
        <v>3</v>
      </c>
      <c r="G19" s="63">
        <v>33.6</v>
      </c>
      <c r="H19" s="63" t="s">
        <v>705</v>
      </c>
      <c r="I19" s="63" t="s">
        <v>661</v>
      </c>
      <c r="J19" s="179">
        <f t="shared" si="2"/>
        <v>4479.6192000000001</v>
      </c>
      <c r="K19" s="271">
        <f t="shared" si="0"/>
        <v>3.6512410973982043</v>
      </c>
      <c r="L19" s="179">
        <f t="shared" si="1"/>
        <v>33.6</v>
      </c>
      <c r="M19" s="63" t="s">
        <v>708</v>
      </c>
      <c r="N19" s="36" t="s">
        <v>662</v>
      </c>
      <c r="O19" s="190">
        <f>VLOOKUP(N19,References!$B$7:$F$201,5,FALSE)</f>
        <v>26</v>
      </c>
      <c r="R19"/>
    </row>
    <row r="20" spans="1:18" x14ac:dyDescent="0.2">
      <c r="A20" s="885" t="s">
        <v>36</v>
      </c>
      <c r="B20" s="886" t="s">
        <v>37</v>
      </c>
      <c r="C20" s="892">
        <v>264.10000000000002</v>
      </c>
      <c r="D20" s="826" t="s">
        <v>4</v>
      </c>
      <c r="E20" s="228" t="s">
        <v>37</v>
      </c>
      <c r="F20" s="220" t="s">
        <v>4</v>
      </c>
      <c r="G20" s="62">
        <v>2.72</v>
      </c>
      <c r="H20" s="62" t="s">
        <v>709</v>
      </c>
      <c r="I20" s="62" t="s">
        <v>653</v>
      </c>
      <c r="J20" s="154">
        <f>IF(H20="Pa",G20,IF(H20="kPa",G20*1000,IF(H20="log-Pa",10^G20,IF(H20="mm Hg",G20*133.322,0))))</f>
        <v>2720</v>
      </c>
      <c r="K20" s="265">
        <f>IF(H20="Pa",LOG(G20),IF(H20="kPa",LOG(G20*1000),IF(H20="log-Pa",G20,IF(H20="mm Hg",LOG(G20*133.322),0))))</f>
        <v>3.4345689040341987</v>
      </c>
      <c r="L20" s="154">
        <f>IF(H20="Pa",G20/133.322,IF(H20="kPa",(G20*1000)/133.322,IF(H20="log-Pa",(10^G20)/133.322,IF(H20="mm Hg",G20,0))))</f>
        <v>20.401734147402529</v>
      </c>
      <c r="M20" s="62">
        <v>25</v>
      </c>
      <c r="N20" s="29" t="s">
        <v>582</v>
      </c>
      <c r="O20" s="135">
        <f>VLOOKUP(N20,References!$B$7:$F$201,5,FALSE)</f>
        <v>50</v>
      </c>
      <c r="R20"/>
    </row>
    <row r="21" spans="1:18" x14ac:dyDescent="0.2">
      <c r="A21" s="885"/>
      <c r="B21" s="886"/>
      <c r="C21" s="892"/>
      <c r="D21" s="826"/>
      <c r="E21" s="228" t="s">
        <v>37</v>
      </c>
      <c r="F21" s="220" t="s">
        <v>4</v>
      </c>
      <c r="G21" s="62">
        <v>0.05</v>
      </c>
      <c r="H21" s="62" t="s">
        <v>706</v>
      </c>
      <c r="I21" s="62" t="s">
        <v>653</v>
      </c>
      <c r="J21" s="154">
        <f>IF(H21="Pa",G21,IF(H21="kPa",G21*1000,IF(H21="log-Pa",10^G21,IF(H21="mm Hg",G21*133.322,0))))</f>
        <v>1.1220184543019636</v>
      </c>
      <c r="K21" s="265">
        <f>IF(H21="Pa",LOG(G21),IF(H21="kPa",LOG(G21*1000),IF(H21="log-Pa",G21,IF(H21="mm Hg",LOG(G21*133.322),0))))</f>
        <v>0.05</v>
      </c>
      <c r="L21" s="154">
        <f>IF(H21="Pa",G21/133.322,IF(H21="kPa",(G21*1000)/133.322,IF(H21="log-Pa",(10^G21)/133.322,IF(H21="mm Hg",G21,0))))</f>
        <v>8.4158537548338873E-3</v>
      </c>
      <c r="M21" s="62" t="s">
        <v>708</v>
      </c>
      <c r="N21" s="29" t="s">
        <v>740</v>
      </c>
      <c r="O21" s="135">
        <f>VLOOKUP(N21,References!$B$7:$F$201,5,FALSE)</f>
        <v>37</v>
      </c>
      <c r="R21"/>
    </row>
    <row r="22" spans="1:18" x14ac:dyDescent="0.2">
      <c r="A22" s="885"/>
      <c r="B22" s="886"/>
      <c r="C22" s="892"/>
      <c r="D22" s="826"/>
      <c r="E22" s="228" t="s">
        <v>37</v>
      </c>
      <c r="F22" s="220" t="s">
        <v>4</v>
      </c>
      <c r="G22" s="62">
        <v>2.5299999999999998</v>
      </c>
      <c r="H22" s="62" t="s">
        <v>706</v>
      </c>
      <c r="I22" s="62" t="s">
        <v>707</v>
      </c>
      <c r="J22" s="154">
        <f t="shared" si="2"/>
        <v>338.84415613920248</v>
      </c>
      <c r="K22" s="265">
        <f t="shared" si="0"/>
        <v>2.5299999999999998</v>
      </c>
      <c r="L22" s="154">
        <f t="shared" si="1"/>
        <v>2.5415472025562358</v>
      </c>
      <c r="M22" s="62">
        <v>25</v>
      </c>
      <c r="N22" s="29" t="s">
        <v>482</v>
      </c>
      <c r="O22" s="135">
        <f>VLOOKUP(N22,References!$B$7:$F$201,5,FALSE)</f>
        <v>12</v>
      </c>
      <c r="R22"/>
    </row>
    <row r="23" spans="1:18" x14ac:dyDescent="0.2">
      <c r="A23" s="885"/>
      <c r="B23" s="886"/>
      <c r="C23" s="892"/>
      <c r="D23" s="826"/>
      <c r="E23" s="228" t="s">
        <v>37</v>
      </c>
      <c r="F23" s="220" t="s">
        <v>4</v>
      </c>
      <c r="G23" s="62">
        <f>3.13</f>
        <v>3.13</v>
      </c>
      <c r="H23" s="62" t="s">
        <v>706</v>
      </c>
      <c r="I23" s="62" t="s">
        <v>657</v>
      </c>
      <c r="J23" s="154">
        <f>IF(H23="Pa",G23,IF(H23="kPa",G23*1000,IF(H23="log-Pa",10^G23,IF(H23="mm Hg",G23*133.322,0))))</f>
        <v>1348.9628825916541</v>
      </c>
      <c r="K23" s="265">
        <f>IF(H23="Pa",LOG(G23),IF(H23="kPa",LOG(G23*1000),IF(H23="log-Pa",G23,IF(H23="mm Hg",LOG(G23*133.322),0))))</f>
        <v>3.13</v>
      </c>
      <c r="L23" s="154">
        <f>IF(H23="Pa",G23/133.322,IF(H23="kPa",(G23*1000)/133.322,IF(H23="log-Pa",(10^G23)/133.322,IF(H23="mm Hg",G23,0))))</f>
        <v>10.118081656378198</v>
      </c>
      <c r="M23" s="62" t="s">
        <v>708</v>
      </c>
      <c r="N23" s="29" t="s">
        <v>492</v>
      </c>
      <c r="O23" s="135">
        <f>VLOOKUP(N23,References!$B$7:$F$201,5,FALSE)</f>
        <v>84</v>
      </c>
      <c r="R23"/>
    </row>
    <row r="24" spans="1:18" x14ac:dyDescent="0.2">
      <c r="A24" s="885"/>
      <c r="B24" s="886"/>
      <c r="C24" s="892"/>
      <c r="D24" s="826"/>
      <c r="E24" s="228" t="s">
        <v>37</v>
      </c>
      <c r="F24" s="220" t="s">
        <v>4</v>
      </c>
      <c r="G24" s="62">
        <v>2.1800000000000002</v>
      </c>
      <c r="H24" s="62" t="s">
        <v>706</v>
      </c>
      <c r="I24" s="62" t="s">
        <v>710</v>
      </c>
      <c r="J24" s="154">
        <f t="shared" ref="J24" si="6">IF(H24="Pa",G24,IF(H24="kPa",G24*1000,IF(H24="log-Pa",10^G24,IF(H24="mm Hg",G24*133.322,0))))</f>
        <v>151.3561248436209</v>
      </c>
      <c r="K24" s="265">
        <f t="shared" ref="K24" si="7">IF(H24="Pa",LOG(G24),IF(H24="kPa",LOG(G24*1000),IF(H24="log-Pa",G24,IF(H24="mm Hg",LOG(G24*133.322),0))))</f>
        <v>2.1800000000000002</v>
      </c>
      <c r="L24" s="154">
        <f t="shared" ref="L24" si="8">IF(H24="Pa",G24/133.322,IF(H24="kPa",(G24*1000)/133.322,IF(H24="log-Pa",(10^G24)/133.322,IF(H24="mm Hg",G24,0))))</f>
        <v>1.1352674340590518</v>
      </c>
      <c r="M24" s="62">
        <v>25</v>
      </c>
      <c r="N24" s="29" t="s">
        <v>580</v>
      </c>
      <c r="O24" s="135">
        <f>VLOOKUP(N24,References!$B$7:$F$201,5,FALSE)</f>
        <v>44</v>
      </c>
      <c r="R24"/>
    </row>
    <row r="25" spans="1:18" x14ac:dyDescent="0.2">
      <c r="A25" s="885"/>
      <c r="B25" s="886"/>
      <c r="C25" s="892"/>
      <c r="D25" s="826"/>
      <c r="E25" s="228" t="s">
        <v>37</v>
      </c>
      <c r="F25" s="220" t="s">
        <v>4</v>
      </c>
      <c r="G25" s="62">
        <v>0.92300000000000004</v>
      </c>
      <c r="H25" s="62" t="s">
        <v>705</v>
      </c>
      <c r="I25" s="62" t="s">
        <v>711</v>
      </c>
      <c r="J25" s="154">
        <f t="shared" si="2"/>
        <v>123.056206</v>
      </c>
      <c r="K25" s="265">
        <f t="shared" si="0"/>
        <v>2.0901035210342727</v>
      </c>
      <c r="L25" s="154">
        <f t="shared" si="1"/>
        <v>0.92300000000000004</v>
      </c>
      <c r="M25" s="62" t="s">
        <v>708</v>
      </c>
      <c r="N25" s="29" t="s">
        <v>662</v>
      </c>
      <c r="O25" s="135">
        <f>VLOOKUP(N25,References!$B$7:$F$201,5,FALSE)</f>
        <v>26</v>
      </c>
      <c r="R25"/>
    </row>
    <row r="26" spans="1:18" x14ac:dyDescent="0.2">
      <c r="A26" s="885"/>
      <c r="B26" s="886"/>
      <c r="C26" s="892"/>
      <c r="D26" s="826"/>
      <c r="E26" s="228" t="s">
        <v>37</v>
      </c>
      <c r="F26" s="220" t="s">
        <v>4</v>
      </c>
      <c r="G26" s="62">
        <v>7.93</v>
      </c>
      <c r="H26" s="62" t="s">
        <v>705</v>
      </c>
      <c r="I26" s="62" t="s">
        <v>659</v>
      </c>
      <c r="J26" s="154">
        <f t="shared" si="2"/>
        <v>1057.2434599999999</v>
      </c>
      <c r="K26" s="265">
        <f t="shared" si="0"/>
        <v>3.0241750073259643</v>
      </c>
      <c r="L26" s="154">
        <f t="shared" si="1"/>
        <v>7.93</v>
      </c>
      <c r="M26" s="62" t="s">
        <v>708</v>
      </c>
      <c r="N26" s="29" t="s">
        <v>662</v>
      </c>
      <c r="O26" s="135">
        <f>VLOOKUP(N26,References!$B$7:$F$201,5,FALSE)</f>
        <v>26</v>
      </c>
      <c r="R26"/>
    </row>
    <row r="27" spans="1:18" x14ac:dyDescent="0.2">
      <c r="A27" s="889"/>
      <c r="B27" s="868"/>
      <c r="C27" s="893"/>
      <c r="D27" s="811"/>
      <c r="E27" s="270" t="s">
        <v>37</v>
      </c>
      <c r="F27" s="391" t="s">
        <v>4</v>
      </c>
      <c r="G27" s="63">
        <v>6.62</v>
      </c>
      <c r="H27" s="63" t="s">
        <v>705</v>
      </c>
      <c r="I27" s="63" t="s">
        <v>661</v>
      </c>
      <c r="J27" s="179">
        <f t="shared" si="2"/>
        <v>882.59163999999998</v>
      </c>
      <c r="K27" s="271">
        <f t="shared" si="0"/>
        <v>2.9457598094480604</v>
      </c>
      <c r="L27" s="179">
        <f t="shared" si="1"/>
        <v>6.62</v>
      </c>
      <c r="M27" s="63" t="s">
        <v>708</v>
      </c>
      <c r="N27" s="36" t="s">
        <v>662</v>
      </c>
      <c r="O27" s="190">
        <f>VLOOKUP(N27,References!$B$7:$F$201,5,FALSE)</f>
        <v>26</v>
      </c>
      <c r="R27"/>
    </row>
    <row r="28" spans="1:18" x14ac:dyDescent="0.2">
      <c r="A28" s="885" t="s">
        <v>38</v>
      </c>
      <c r="B28" s="886" t="s">
        <v>39</v>
      </c>
      <c r="C28" s="826">
        <v>314.10000000000002</v>
      </c>
      <c r="D28" s="826" t="s">
        <v>5</v>
      </c>
      <c r="E28" s="220" t="s">
        <v>39</v>
      </c>
      <c r="F28" s="220" t="s">
        <v>5</v>
      </c>
      <c r="G28" s="62">
        <v>2.06</v>
      </c>
      <c r="H28" s="62" t="s">
        <v>706</v>
      </c>
      <c r="I28" s="62" t="s">
        <v>657</v>
      </c>
      <c r="J28" s="154">
        <f>IF(H28="Pa",G28,IF(H28="kPa",G28*1000,IF(H28="log-Pa",10^G28,IF(H28="mm Hg",G28*133.322,0))))</f>
        <v>114.81536214968835</v>
      </c>
      <c r="K28" s="265">
        <f>IF(H28="Pa",LOG(G28),IF(H28="kPa",LOG(G28*1000),IF(H28="log-Pa",G28,IF(H28="mm Hg",LOG(G28*133.322),0))))</f>
        <v>2.06</v>
      </c>
      <c r="L28" s="154">
        <f>IF(H28="Pa",G28/133.322,IF(H28="kPa",(G28*1000)/133.322,IF(H28="log-Pa",(10^G28)/133.322,IF(H28="mm Hg",G28,0))))</f>
        <v>0.86118841713811933</v>
      </c>
      <c r="M28" s="62" t="s">
        <v>708</v>
      </c>
      <c r="N28" s="29" t="s">
        <v>504</v>
      </c>
      <c r="O28" s="135">
        <f>VLOOKUP(N28,References!$B$7:$F$201,5,FALSE)</f>
        <v>8</v>
      </c>
    </row>
    <row r="29" spans="1:18" x14ac:dyDescent="0.2">
      <c r="A29" s="885"/>
      <c r="B29" s="886"/>
      <c r="C29" s="826"/>
      <c r="D29" s="826"/>
      <c r="E29" s="220" t="s">
        <v>39</v>
      </c>
      <c r="F29" s="220" t="s">
        <v>5</v>
      </c>
      <c r="G29" s="62">
        <v>2.75</v>
      </c>
      <c r="H29" s="62" t="s">
        <v>706</v>
      </c>
      <c r="I29" s="62" t="s">
        <v>655</v>
      </c>
      <c r="J29" s="154">
        <f>IF(H29="Pa",G29,IF(H29="kPa",G29*1000,IF(H29="log-Pa",10^G29,IF(H29="mm Hg",G29*133.322,0))))</f>
        <v>562.34132519034927</v>
      </c>
      <c r="K29" s="265">
        <f>IF(H29="Pa",LOG(G29),IF(H29="kPa",LOG(G29*1000),IF(H29="log-Pa",G29,IF(H29="mm Hg",LOG(G29*133.322),0))))</f>
        <v>2.75</v>
      </c>
      <c r="L29" s="154">
        <f>IF(H29="Pa",G29/133.322,IF(H29="kPa",(G29*1000)/133.322,IF(H29="log-Pa",(10^G29)/133.322,IF(H29="mm Hg",G29,0))))</f>
        <v>4.2179184619968888</v>
      </c>
      <c r="M29" s="62" t="s">
        <v>708</v>
      </c>
      <c r="N29" s="29" t="s">
        <v>504</v>
      </c>
      <c r="O29" s="135">
        <f>VLOOKUP(N29,References!$B$7:$F$201,5,FALSE)</f>
        <v>8</v>
      </c>
      <c r="R29"/>
    </row>
    <row r="30" spans="1:18" x14ac:dyDescent="0.2">
      <c r="A30" s="885"/>
      <c r="B30" s="886"/>
      <c r="C30" s="826"/>
      <c r="D30" s="826"/>
      <c r="E30" s="220" t="s">
        <v>39</v>
      </c>
      <c r="F30" s="220" t="s">
        <v>5</v>
      </c>
      <c r="G30" s="62">
        <v>2.42</v>
      </c>
      <c r="H30" s="62" t="s">
        <v>706</v>
      </c>
      <c r="I30" s="62" t="s">
        <v>658</v>
      </c>
      <c r="J30" s="154">
        <f>IF(H30="Pa",G30,IF(H30="kPa",G30*1000,IF(H30="log-Pa",10^G30,IF(H30="mm Hg",G30*133.322,0))))</f>
        <v>263.02679918953817</v>
      </c>
      <c r="K30" s="265">
        <f>IF(H30="Pa",LOG(G30),IF(H30="kPa",LOG(G30*1000),IF(H30="log-Pa",G30,IF(H30="mm Hg",LOG(G30*133.322),0))))</f>
        <v>2.42</v>
      </c>
      <c r="L30" s="154">
        <f>IF(H30="Pa",G30/133.322,IF(H30="kPa",(G30*1000)/133.322,IF(H30="log-Pa",(10^G30)/133.322,IF(H30="mm Hg",G30,0))))</f>
        <v>1.9728686877599959</v>
      </c>
      <c r="M30" s="62" t="s">
        <v>708</v>
      </c>
      <c r="N30" s="29" t="s">
        <v>504</v>
      </c>
      <c r="O30" s="135">
        <f>VLOOKUP(N30,References!$B$7:$F$201,5,FALSE)</f>
        <v>8</v>
      </c>
      <c r="R30"/>
    </row>
    <row r="31" spans="1:18" x14ac:dyDescent="0.2">
      <c r="A31" s="885"/>
      <c r="B31" s="886"/>
      <c r="C31" s="826"/>
      <c r="D31" s="826"/>
      <c r="E31" s="220" t="s">
        <v>39</v>
      </c>
      <c r="F31" s="220" t="s">
        <v>5</v>
      </c>
      <c r="G31" s="62">
        <v>0.71</v>
      </c>
      <c r="H31" s="62" t="s">
        <v>706</v>
      </c>
      <c r="I31" s="62" t="s">
        <v>653</v>
      </c>
      <c r="J31" s="154">
        <f>IF(H31="Pa",G31,IF(H31="kPa",G31*1000,IF(H31="log-Pa",10^G31,IF(H31="mm Hg",G31*133.322,0))))</f>
        <v>5.1286138399136494</v>
      </c>
      <c r="K31" s="265">
        <f>IF(H31="Pa",LOG(G31),IF(H31="kPa",LOG(G31*1000),IF(H31="log-Pa",G31,IF(H31="mm Hg",LOG(G31*133.322),0))))</f>
        <v>0.71</v>
      </c>
      <c r="L31" s="154">
        <f>IF(H31="Pa",G31/133.322,IF(H31="kPa",(G31*1000)/133.322,IF(H31="log-Pa",(10^G31)/133.322,IF(H31="mm Hg",G31,0))))</f>
        <v>3.8467873568605704E-2</v>
      </c>
      <c r="M31" s="62" t="s">
        <v>708</v>
      </c>
      <c r="N31" s="29" t="s">
        <v>740</v>
      </c>
      <c r="O31" s="135">
        <f>VLOOKUP(N31,References!$B$7:$F$201,5,FALSE)</f>
        <v>37</v>
      </c>
      <c r="R31"/>
    </row>
    <row r="32" spans="1:18" x14ac:dyDescent="0.2">
      <c r="A32" s="885"/>
      <c r="B32" s="886"/>
      <c r="C32" s="826"/>
      <c r="D32" s="826"/>
      <c r="E32" s="220" t="s">
        <v>39</v>
      </c>
      <c r="F32" s="220" t="s">
        <v>5</v>
      </c>
      <c r="G32" s="62">
        <v>2.08</v>
      </c>
      <c r="H32" s="62" t="s">
        <v>706</v>
      </c>
      <c r="I32" s="62" t="s">
        <v>707</v>
      </c>
      <c r="J32" s="154">
        <f t="shared" si="2"/>
        <v>120.22644346174135</v>
      </c>
      <c r="K32" s="265">
        <f t="shared" si="0"/>
        <v>2.08</v>
      </c>
      <c r="L32" s="154">
        <f t="shared" si="1"/>
        <v>0.9017749768360912</v>
      </c>
      <c r="M32" s="62">
        <v>25</v>
      </c>
      <c r="N32" s="29" t="s">
        <v>482</v>
      </c>
      <c r="O32" s="135">
        <f>VLOOKUP(N32,References!$B$7:$F$201,5,FALSE)</f>
        <v>12</v>
      </c>
      <c r="R32"/>
    </row>
    <row r="33" spans="1:18" x14ac:dyDescent="0.2">
      <c r="A33" s="885"/>
      <c r="B33" s="886"/>
      <c r="C33" s="826"/>
      <c r="D33" s="826"/>
      <c r="E33" s="220" t="s">
        <v>39</v>
      </c>
      <c r="F33" s="220" t="s">
        <v>5</v>
      </c>
      <c r="G33" s="62">
        <v>2.66</v>
      </c>
      <c r="H33" s="62" t="s">
        <v>706</v>
      </c>
      <c r="I33" s="62" t="s">
        <v>657</v>
      </c>
      <c r="J33" s="154">
        <f t="shared" si="2"/>
        <v>457.0881896148756</v>
      </c>
      <c r="K33" s="265">
        <f t="shared" si="0"/>
        <v>2.66</v>
      </c>
      <c r="L33" s="154">
        <f t="shared" si="1"/>
        <v>3.4284528406030184</v>
      </c>
      <c r="M33" s="62" t="s">
        <v>708</v>
      </c>
      <c r="N33" s="29" t="s">
        <v>492</v>
      </c>
      <c r="O33" s="135">
        <f>VLOOKUP(N33,References!$B$7:$F$201,5,FALSE)</f>
        <v>84</v>
      </c>
      <c r="R33"/>
    </row>
    <row r="34" spans="1:18" x14ac:dyDescent="0.2">
      <c r="A34" s="885"/>
      <c r="B34" s="886"/>
      <c r="C34" s="826"/>
      <c r="D34" s="826"/>
      <c r="E34" s="220" t="s">
        <v>39</v>
      </c>
      <c r="F34" s="220" t="s">
        <v>5</v>
      </c>
      <c r="G34" s="265">
        <v>35.51</v>
      </c>
      <c r="H34" s="62" t="s">
        <v>703</v>
      </c>
      <c r="I34" s="62" t="s">
        <v>653</v>
      </c>
      <c r="J34" s="154">
        <f t="shared" ref="J34:J39" si="9">IF(H34="Pa",G34,IF(H34="kPa",G34*1000,IF(H34="log-Pa",10^G34,IF(H34="mm Hg",G34*133.322,0))))</f>
        <v>35.51</v>
      </c>
      <c r="K34" s="265">
        <f t="shared" ref="K34:K39" si="10">IF(H34="Pa",LOG(G34),IF(H34="kPa",LOG(G34*1000),IF(H34="log-Pa",G34,IF(H34="mm Hg",LOG(G34*133.322),0))))</f>
        <v>1.5503506723016154</v>
      </c>
      <c r="L34" s="154">
        <f t="shared" ref="L34:L39" si="11">IF(H34="Pa",G34/133.322,IF(H34="kPa",(G34*1000)/133.322,IF(H34="log-Pa",(10^G34)/133.322,IF(H34="mm Hg",G34,0))))</f>
        <v>0.26634763954936169</v>
      </c>
      <c r="M34" s="62">
        <v>17</v>
      </c>
      <c r="N34" s="29" t="s">
        <v>834</v>
      </c>
      <c r="O34" s="135">
        <f>VLOOKUP(N34,References!$B$7:$F$201,5,FALSE)</f>
        <v>72</v>
      </c>
      <c r="R34"/>
    </row>
    <row r="35" spans="1:18" x14ac:dyDescent="0.2">
      <c r="A35" s="885"/>
      <c r="B35" s="886"/>
      <c r="C35" s="826"/>
      <c r="D35" s="826"/>
      <c r="E35" s="220" t="s">
        <v>39</v>
      </c>
      <c r="F35" s="220" t="s">
        <v>5</v>
      </c>
      <c r="G35" s="265">
        <v>44</v>
      </c>
      <c r="H35" s="62" t="s">
        <v>703</v>
      </c>
      <c r="I35" s="62" t="s">
        <v>653</v>
      </c>
      <c r="J35" s="154">
        <f t="shared" si="9"/>
        <v>44</v>
      </c>
      <c r="K35" s="265">
        <f t="shared" si="10"/>
        <v>1.6434526764861874</v>
      </c>
      <c r="L35" s="154">
        <f t="shared" si="11"/>
        <v>0.33002805238445265</v>
      </c>
      <c r="M35" s="62">
        <v>20</v>
      </c>
      <c r="N35" s="29" t="s">
        <v>834</v>
      </c>
      <c r="O35" s="135">
        <f>VLOOKUP(N35,References!$B$7:$F$201,5,FALSE)</f>
        <v>72</v>
      </c>
      <c r="R35"/>
    </row>
    <row r="36" spans="1:18" x14ac:dyDescent="0.2">
      <c r="A36" s="885"/>
      <c r="B36" s="886"/>
      <c r="C36" s="826"/>
      <c r="D36" s="826"/>
      <c r="E36" s="220" t="s">
        <v>39</v>
      </c>
      <c r="F36" s="220" t="s">
        <v>5</v>
      </c>
      <c r="G36" s="265">
        <v>69.849999999999994</v>
      </c>
      <c r="H36" s="62" t="s">
        <v>703</v>
      </c>
      <c r="I36" s="62" t="s">
        <v>710</v>
      </c>
      <c r="J36" s="154">
        <f t="shared" si="9"/>
        <v>69.849999999999994</v>
      </c>
      <c r="K36" s="265">
        <f t="shared" si="10"/>
        <v>1.8441664104502007</v>
      </c>
      <c r="L36" s="154">
        <f t="shared" si="11"/>
        <v>0.52391953316031858</v>
      </c>
      <c r="M36" s="62">
        <v>25</v>
      </c>
      <c r="N36" s="29" t="s">
        <v>834</v>
      </c>
      <c r="O36" s="135">
        <f>VLOOKUP(N36,References!$B$7:$F$201,5,FALSE)</f>
        <v>72</v>
      </c>
      <c r="R36"/>
    </row>
    <row r="37" spans="1:18" x14ac:dyDescent="0.2">
      <c r="A37" s="885"/>
      <c r="B37" s="886"/>
      <c r="C37" s="826"/>
      <c r="D37" s="826"/>
      <c r="E37" s="220" t="s">
        <v>39</v>
      </c>
      <c r="F37" s="220" t="s">
        <v>5</v>
      </c>
      <c r="G37" s="62">
        <v>1.96</v>
      </c>
      <c r="H37" s="62" t="s">
        <v>706</v>
      </c>
      <c r="I37" s="62" t="s">
        <v>710</v>
      </c>
      <c r="J37" s="154">
        <f t="shared" si="9"/>
        <v>91.201083935590972</v>
      </c>
      <c r="K37" s="265">
        <f t="shared" si="10"/>
        <v>1.96</v>
      </c>
      <c r="L37" s="154">
        <f t="shared" si="11"/>
        <v>0.68406627515032004</v>
      </c>
      <c r="M37" s="62">
        <v>25</v>
      </c>
      <c r="N37" s="29" t="s">
        <v>580</v>
      </c>
      <c r="O37" s="135">
        <f>VLOOKUP(N37,References!$B$7:$F$201,5,FALSE)</f>
        <v>44</v>
      </c>
      <c r="R37"/>
    </row>
    <row r="38" spans="1:18" x14ac:dyDescent="0.2">
      <c r="A38" s="885"/>
      <c r="B38" s="886"/>
      <c r="C38" s="826"/>
      <c r="D38" s="826"/>
      <c r="E38" s="220"/>
      <c r="F38" s="220"/>
      <c r="G38" s="62">
        <v>1.49</v>
      </c>
      <c r="H38" s="62" t="s">
        <v>706</v>
      </c>
      <c r="I38" s="62" t="s">
        <v>710</v>
      </c>
      <c r="J38" s="154">
        <f t="shared" si="9"/>
        <v>30.902954325135919</v>
      </c>
      <c r="K38" s="265">
        <f t="shared" si="10"/>
        <v>1.49</v>
      </c>
      <c r="L38" s="154">
        <f t="shared" si="11"/>
        <v>0.23179185974659786</v>
      </c>
      <c r="M38" s="62">
        <v>25</v>
      </c>
      <c r="N38" s="29" t="s">
        <v>823</v>
      </c>
      <c r="O38" s="135">
        <f>VLOOKUP(N38,References!$B$7:$F$201,5,FALSE)</f>
        <v>95</v>
      </c>
      <c r="R38"/>
    </row>
    <row r="39" spans="1:18" x14ac:dyDescent="0.2">
      <c r="A39" s="885"/>
      <c r="B39" s="886"/>
      <c r="C39" s="826"/>
      <c r="D39" s="826"/>
      <c r="E39" s="220"/>
      <c r="F39" s="220"/>
      <c r="G39" s="62">
        <v>1.1200000000000001</v>
      </c>
      <c r="H39" s="62" t="s">
        <v>706</v>
      </c>
      <c r="I39" s="62" t="s">
        <v>710</v>
      </c>
      <c r="J39" s="154">
        <f t="shared" si="9"/>
        <v>13.182567385564075</v>
      </c>
      <c r="K39" s="265">
        <f t="shared" si="10"/>
        <v>1.1200000000000001</v>
      </c>
      <c r="L39" s="154">
        <f t="shared" si="11"/>
        <v>9.887765999282995E-2</v>
      </c>
      <c r="M39" s="62">
        <v>25</v>
      </c>
      <c r="N39" s="29" t="s">
        <v>823</v>
      </c>
      <c r="O39" s="135">
        <f>VLOOKUP(N39,References!$B$7:$F$201,5,FALSE)</f>
        <v>95</v>
      </c>
      <c r="R39"/>
    </row>
    <row r="40" spans="1:18" x14ac:dyDescent="0.2">
      <c r="A40" s="885"/>
      <c r="B40" s="886"/>
      <c r="C40" s="826"/>
      <c r="D40" s="826"/>
      <c r="E40" s="220"/>
      <c r="F40" s="220"/>
      <c r="G40" s="62">
        <v>0.91</v>
      </c>
      <c r="H40" s="62" t="s">
        <v>705</v>
      </c>
      <c r="I40" s="62" t="s">
        <v>711</v>
      </c>
      <c r="J40" s="154">
        <f t="shared" si="2"/>
        <v>121.32302</v>
      </c>
      <c r="K40" s="265">
        <f t="shared" si="0"/>
        <v>2.0839432123294541</v>
      </c>
      <c r="L40" s="154">
        <f t="shared" si="1"/>
        <v>0.91</v>
      </c>
      <c r="M40" s="62" t="s">
        <v>708</v>
      </c>
      <c r="N40" s="29" t="s">
        <v>662</v>
      </c>
      <c r="O40" s="135">
        <f>VLOOKUP(N40,References!$B$7:$F$201,5,FALSE)</f>
        <v>26</v>
      </c>
      <c r="R40"/>
    </row>
    <row r="41" spans="1:18" x14ac:dyDescent="0.2">
      <c r="A41" s="885"/>
      <c r="B41" s="886"/>
      <c r="C41" s="826"/>
      <c r="D41" s="826"/>
      <c r="E41" s="220"/>
      <c r="F41" s="220"/>
      <c r="G41" s="62">
        <v>3.09</v>
      </c>
      <c r="H41" s="62" t="s">
        <v>705</v>
      </c>
      <c r="I41" s="62" t="s">
        <v>659</v>
      </c>
      <c r="J41" s="154">
        <f t="shared" si="2"/>
        <v>411.96497999999997</v>
      </c>
      <c r="K41" s="265">
        <f t="shared" si="0"/>
        <v>2.6148602994331949</v>
      </c>
      <c r="L41" s="154">
        <f t="shared" si="1"/>
        <v>3.09</v>
      </c>
      <c r="M41" s="62" t="s">
        <v>708</v>
      </c>
      <c r="N41" s="29" t="s">
        <v>662</v>
      </c>
      <c r="O41" s="135">
        <f>VLOOKUP(N41,References!$B$7:$F$201,5,FALSE)</f>
        <v>26</v>
      </c>
      <c r="R41"/>
    </row>
    <row r="42" spans="1:18" x14ac:dyDescent="0.2">
      <c r="A42" s="889"/>
      <c r="B42" s="868"/>
      <c r="C42" s="811"/>
      <c r="D42" s="811"/>
      <c r="E42" s="391"/>
      <c r="F42" s="391"/>
      <c r="G42" s="63">
        <v>0.90300000000000002</v>
      </c>
      <c r="H42" s="63" t="s">
        <v>705</v>
      </c>
      <c r="I42" s="63" t="s">
        <v>661</v>
      </c>
      <c r="J42" s="179">
        <f t="shared" si="2"/>
        <v>120.38976600000001</v>
      </c>
      <c r="K42" s="271">
        <f t="shared" si="0"/>
        <v>2.0805895703218664</v>
      </c>
      <c r="L42" s="179">
        <f t="shared" si="1"/>
        <v>0.90300000000000002</v>
      </c>
      <c r="M42" s="63" t="s">
        <v>708</v>
      </c>
      <c r="N42" s="36" t="s">
        <v>662</v>
      </c>
      <c r="O42" s="190">
        <f>VLOOKUP(N42,References!$B$7:$F$201,5,FALSE)</f>
        <v>26</v>
      </c>
      <c r="R42"/>
    </row>
    <row r="43" spans="1:18" x14ac:dyDescent="0.2">
      <c r="A43" s="885" t="s">
        <v>40</v>
      </c>
      <c r="B43" s="886" t="s">
        <v>41</v>
      </c>
      <c r="C43" s="826">
        <v>364.1</v>
      </c>
      <c r="D43" s="826" t="s">
        <v>6</v>
      </c>
      <c r="E43" s="228" t="s">
        <v>41</v>
      </c>
      <c r="F43" s="220" t="s">
        <v>6</v>
      </c>
      <c r="G43" s="62">
        <v>1.77</v>
      </c>
      <c r="H43" s="62" t="s">
        <v>709</v>
      </c>
      <c r="I43" s="62" t="s">
        <v>653</v>
      </c>
      <c r="J43" s="154">
        <f t="shared" ref="J43:J48" si="12">IF(H43="Pa",G43,IF(H43="kPa",G43*1000,IF(H43="log-Pa",10^G43,IF(H43="mm Hg",G43*133.322,0))))</f>
        <v>1770</v>
      </c>
      <c r="K43" s="265">
        <f t="shared" ref="K43:K48" si="13">IF(H43="Pa",LOG(G43),IF(H43="kPa",LOG(G43*1000),IF(H43="log-Pa",G43,IF(H43="mm Hg",LOG(G43*133.322),0))))</f>
        <v>3.2479732663618068</v>
      </c>
      <c r="L43" s="154">
        <f t="shared" ref="L43:L48" si="14">IF(H43="Pa",G43/133.322,IF(H43="kPa",(G43*1000)/133.322,IF(H43="log-Pa",(10^G43)/133.322,IF(H43="mm Hg",G43,0))))</f>
        <v>13.276128470920028</v>
      </c>
      <c r="M43" s="62">
        <v>25</v>
      </c>
      <c r="N43" s="29" t="s">
        <v>582</v>
      </c>
      <c r="O43" s="135">
        <f>VLOOKUP(N43,References!$B$7:$F$201,5,FALSE)</f>
        <v>50</v>
      </c>
      <c r="R43"/>
    </row>
    <row r="44" spans="1:18" x14ac:dyDescent="0.2">
      <c r="A44" s="885"/>
      <c r="B44" s="886"/>
      <c r="C44" s="826"/>
      <c r="D44" s="826"/>
      <c r="E44" s="228" t="s">
        <v>41</v>
      </c>
      <c r="F44" s="220" t="s">
        <v>6</v>
      </c>
      <c r="G44" s="664">
        <v>1.998</v>
      </c>
      <c r="H44" s="62" t="s">
        <v>709</v>
      </c>
      <c r="I44" s="62" t="s">
        <v>653</v>
      </c>
      <c r="J44" s="154">
        <f t="shared" si="12"/>
        <v>1998</v>
      </c>
      <c r="K44" s="265">
        <f t="shared" si="13"/>
        <v>3.3005954838899636</v>
      </c>
      <c r="L44" s="154">
        <f t="shared" si="14"/>
        <v>14.986273833275828</v>
      </c>
      <c r="M44" s="62">
        <v>86</v>
      </c>
      <c r="N44" s="29" t="s">
        <v>838</v>
      </c>
      <c r="O44" s="135">
        <f>VLOOKUP(N44,References!$B$7:$F$201,5,FALSE)</f>
        <v>78</v>
      </c>
      <c r="R44"/>
    </row>
    <row r="45" spans="1:18" x14ac:dyDescent="0.2">
      <c r="A45" s="885"/>
      <c r="B45" s="886"/>
      <c r="C45" s="826"/>
      <c r="D45" s="826"/>
      <c r="E45" s="228" t="s">
        <v>41</v>
      </c>
      <c r="F45" s="220" t="s">
        <v>6</v>
      </c>
      <c r="G45" s="62">
        <v>1.66</v>
      </c>
      <c r="H45" s="62" t="s">
        <v>706</v>
      </c>
      <c r="I45" s="62" t="s">
        <v>657</v>
      </c>
      <c r="J45" s="154">
        <f t="shared" si="12"/>
        <v>45.708818961487509</v>
      </c>
      <c r="K45" s="265">
        <f t="shared" si="13"/>
        <v>1.66</v>
      </c>
      <c r="L45" s="154">
        <f t="shared" si="14"/>
        <v>0.34284528406030146</v>
      </c>
      <c r="M45" s="62" t="s">
        <v>708</v>
      </c>
      <c r="N45" s="29" t="s">
        <v>504</v>
      </c>
      <c r="O45" s="135">
        <f>VLOOKUP(N45,References!$B$7:$F$201,5,FALSE)</f>
        <v>8</v>
      </c>
      <c r="R45"/>
    </row>
    <row r="46" spans="1:18" x14ac:dyDescent="0.2">
      <c r="A46" s="885"/>
      <c r="B46" s="886"/>
      <c r="C46" s="826"/>
      <c r="D46" s="826"/>
      <c r="E46" s="228" t="s">
        <v>41</v>
      </c>
      <c r="F46" s="220" t="s">
        <v>6</v>
      </c>
      <c r="G46" s="62">
        <v>2.4300000000000002</v>
      </c>
      <c r="H46" s="62" t="s">
        <v>706</v>
      </c>
      <c r="I46" s="62" t="s">
        <v>655</v>
      </c>
      <c r="J46" s="154">
        <f t="shared" si="12"/>
        <v>269.15348039269179</v>
      </c>
      <c r="K46" s="265">
        <f t="shared" si="13"/>
        <v>2.4300000000000002</v>
      </c>
      <c r="L46" s="154">
        <f t="shared" si="14"/>
        <v>2.0188227028749326</v>
      </c>
      <c r="M46" s="62" t="s">
        <v>708</v>
      </c>
      <c r="N46" s="29" t="s">
        <v>504</v>
      </c>
      <c r="O46" s="135">
        <f>VLOOKUP(N46,References!$B$7:$F$201,5,FALSE)</f>
        <v>8</v>
      </c>
      <c r="R46"/>
    </row>
    <row r="47" spans="1:18" x14ac:dyDescent="0.2">
      <c r="A47" s="885"/>
      <c r="B47" s="886"/>
      <c r="C47" s="826"/>
      <c r="D47" s="826"/>
      <c r="E47" s="228" t="s">
        <v>41</v>
      </c>
      <c r="F47" s="220" t="s">
        <v>6</v>
      </c>
      <c r="G47" s="62">
        <v>2.0099999999999998</v>
      </c>
      <c r="H47" s="62" t="s">
        <v>706</v>
      </c>
      <c r="I47" s="62" t="s">
        <v>658</v>
      </c>
      <c r="J47" s="154">
        <f t="shared" si="12"/>
        <v>102.32929922807544</v>
      </c>
      <c r="K47" s="265">
        <f t="shared" si="13"/>
        <v>2.0099999999999998</v>
      </c>
      <c r="L47" s="154">
        <f t="shared" si="14"/>
        <v>0.76753498468426395</v>
      </c>
      <c r="M47" s="62" t="s">
        <v>708</v>
      </c>
      <c r="N47" s="29" t="s">
        <v>504</v>
      </c>
      <c r="O47" s="135">
        <f>VLOOKUP(N47,References!$B$7:$F$201,5,FALSE)</f>
        <v>8</v>
      </c>
      <c r="R47"/>
    </row>
    <row r="48" spans="1:18" x14ac:dyDescent="0.2">
      <c r="A48" s="885"/>
      <c r="B48" s="886"/>
      <c r="C48" s="826"/>
      <c r="D48" s="826"/>
      <c r="E48" s="228" t="s">
        <v>41</v>
      </c>
      <c r="F48" s="220" t="s">
        <v>6</v>
      </c>
      <c r="G48" s="62">
        <v>1.32</v>
      </c>
      <c r="H48" s="62" t="s">
        <v>706</v>
      </c>
      <c r="I48" s="62" t="s">
        <v>653</v>
      </c>
      <c r="J48" s="154">
        <f t="shared" si="12"/>
        <v>20.8929613085404</v>
      </c>
      <c r="K48" s="265">
        <f t="shared" si="13"/>
        <v>1.32</v>
      </c>
      <c r="L48" s="154">
        <f t="shared" si="14"/>
        <v>0.15671053020912076</v>
      </c>
      <c r="M48" s="62" t="s">
        <v>708</v>
      </c>
      <c r="N48" s="29" t="s">
        <v>740</v>
      </c>
      <c r="O48" s="135">
        <f>VLOOKUP(N48,References!$B$7:$F$201,5,FALSE)</f>
        <v>37</v>
      </c>
      <c r="R48"/>
    </row>
    <row r="49" spans="1:18" x14ac:dyDescent="0.2">
      <c r="A49" s="885"/>
      <c r="B49" s="886"/>
      <c r="C49" s="826"/>
      <c r="D49" s="826"/>
      <c r="E49" s="228" t="s">
        <v>41</v>
      </c>
      <c r="F49" s="220" t="s">
        <v>6</v>
      </c>
      <c r="G49" s="62">
        <v>1.32</v>
      </c>
      <c r="H49" s="62" t="s">
        <v>706</v>
      </c>
      <c r="I49" s="62" t="s">
        <v>653</v>
      </c>
      <c r="J49" s="154">
        <f t="shared" si="2"/>
        <v>20.8929613085404</v>
      </c>
      <c r="K49" s="265">
        <f t="shared" si="0"/>
        <v>1.32</v>
      </c>
      <c r="L49" s="154">
        <f t="shared" si="1"/>
        <v>0.15671053020912076</v>
      </c>
      <c r="M49" s="62">
        <v>25</v>
      </c>
      <c r="N49" s="29" t="s">
        <v>482</v>
      </c>
      <c r="O49" s="135">
        <f>VLOOKUP(N49,References!$B$7:$F$201,5,FALSE)</f>
        <v>12</v>
      </c>
      <c r="R49"/>
    </row>
    <row r="50" spans="1:18" x14ac:dyDescent="0.2">
      <c r="A50" s="885"/>
      <c r="B50" s="886"/>
      <c r="C50" s="826"/>
      <c r="D50" s="826"/>
      <c r="E50" s="228" t="s">
        <v>41</v>
      </c>
      <c r="F50" s="220" t="s">
        <v>6</v>
      </c>
      <c r="G50" s="62">
        <v>1.58</v>
      </c>
      <c r="H50" s="62" t="s">
        <v>706</v>
      </c>
      <c r="I50" s="62" t="s">
        <v>707</v>
      </c>
      <c r="J50" s="154">
        <f t="shared" si="2"/>
        <v>38.018939632056139</v>
      </c>
      <c r="K50" s="265">
        <f t="shared" si="0"/>
        <v>1.58</v>
      </c>
      <c r="L50" s="154">
        <f t="shared" si="1"/>
        <v>0.28516628637476288</v>
      </c>
      <c r="M50" s="62">
        <v>25</v>
      </c>
      <c r="N50" s="29" t="s">
        <v>482</v>
      </c>
      <c r="O50" s="135">
        <f>VLOOKUP(N50,References!$B$7:$F$201,5,FALSE)</f>
        <v>12</v>
      </c>
      <c r="R50"/>
    </row>
    <row r="51" spans="1:18" x14ac:dyDescent="0.2">
      <c r="A51" s="885"/>
      <c r="B51" s="886"/>
      <c r="C51" s="826"/>
      <c r="D51" s="826"/>
      <c r="E51" s="228" t="s">
        <v>41</v>
      </c>
      <c r="F51" s="220" t="s">
        <v>6</v>
      </c>
      <c r="G51" s="62">
        <v>2.2000000000000002</v>
      </c>
      <c r="H51" s="62" t="s">
        <v>706</v>
      </c>
      <c r="I51" s="62" t="s">
        <v>657</v>
      </c>
      <c r="J51" s="154">
        <f t="shared" si="2"/>
        <v>158.48931924611153</v>
      </c>
      <c r="K51" s="265">
        <f t="shared" si="0"/>
        <v>2.2000000000000002</v>
      </c>
      <c r="L51" s="154">
        <f t="shared" si="1"/>
        <v>1.188770939875726</v>
      </c>
      <c r="M51" s="62" t="s">
        <v>708</v>
      </c>
      <c r="N51" s="29" t="s">
        <v>492</v>
      </c>
      <c r="O51" s="135">
        <f>VLOOKUP(N51,References!$B$7:$F$201,5,FALSE)</f>
        <v>84</v>
      </c>
      <c r="R51"/>
    </row>
    <row r="52" spans="1:18" x14ac:dyDescent="0.2">
      <c r="A52" s="885"/>
      <c r="B52" s="886"/>
      <c r="C52" s="826"/>
      <c r="D52" s="826"/>
      <c r="E52" s="228" t="s">
        <v>41</v>
      </c>
      <c r="F52" s="220" t="s">
        <v>6</v>
      </c>
      <c r="G52" s="62">
        <v>1.74</v>
      </c>
      <c r="H52" s="62" t="s">
        <v>706</v>
      </c>
      <c r="I52" s="62" t="s">
        <v>710</v>
      </c>
      <c r="J52" s="154">
        <f>IF(H52="Pa",G52,IF(H52="kPa",G52*1000,IF(H52="log-Pa",10^G52,IF(H52="mm Hg",G52*133.322,0))))</f>
        <v>54.95408738576247</v>
      </c>
      <c r="K52" s="265">
        <f>IF(H52="Pa",LOG(G52),IF(H52="kPa",LOG(G52*1000),IF(H52="log-Pa",G52,IF(H52="mm Hg",LOG(G52*133.322),0))))</f>
        <v>1.74</v>
      </c>
      <c r="L52" s="154">
        <f>IF(H52="Pa",G52/133.322,IF(H52="kPa",(G52*1000)/133.322,IF(H52="log-Pa",(10^G52)/133.322,IF(H52="mm Hg",G52,0))))</f>
        <v>0.41219069160200467</v>
      </c>
      <c r="M52" s="62">
        <v>25</v>
      </c>
      <c r="N52" s="29" t="s">
        <v>580</v>
      </c>
      <c r="O52" s="135">
        <f>VLOOKUP(N52,References!$B$7:$F$201,5,FALSE)</f>
        <v>44</v>
      </c>
      <c r="R52"/>
    </row>
    <row r="53" spans="1:18" x14ac:dyDescent="0.2">
      <c r="A53" s="885"/>
      <c r="B53" s="886"/>
      <c r="C53" s="826"/>
      <c r="D53" s="826"/>
      <c r="E53" s="228" t="s">
        <v>41</v>
      </c>
      <c r="F53" s="220" t="s">
        <v>6</v>
      </c>
      <c r="G53" s="664">
        <v>1.18</v>
      </c>
      <c r="H53" s="62" t="s">
        <v>706</v>
      </c>
      <c r="I53" s="62" t="s">
        <v>710</v>
      </c>
      <c r="J53" s="154">
        <f t="shared" ref="J53" si="15">IF(H53="Pa",G53,IF(H53="kPa",G53*1000,IF(H53="log-Pa",10^G53,IF(H53="mm Hg",G53*133.322,0))))</f>
        <v>15.135612484362087</v>
      </c>
      <c r="K53" s="265">
        <f t="shared" ref="K53" si="16">IF(H53="Pa",LOG(G53),IF(H53="kPa",LOG(G53*1000),IF(H53="log-Pa",G53,IF(H53="mm Hg",LOG(G53*133.322),0))))</f>
        <v>1.18</v>
      </c>
      <c r="L53" s="154">
        <f t="shared" ref="L53" si="17">IF(H53="Pa",G53/133.322,IF(H53="kPa",(G53*1000)/133.322,IF(H53="log-Pa",(10^G53)/133.322,IF(H53="mm Hg",G53,0))))</f>
        <v>0.11352674340590514</v>
      </c>
      <c r="M53" s="62">
        <v>25</v>
      </c>
      <c r="N53" s="29" t="s">
        <v>823</v>
      </c>
      <c r="O53" s="135">
        <f>VLOOKUP(N53,References!$B$7:$F$201,5,FALSE)</f>
        <v>95</v>
      </c>
      <c r="R53"/>
    </row>
    <row r="54" spans="1:18" x14ac:dyDescent="0.2">
      <c r="A54" s="885"/>
      <c r="B54" s="886"/>
      <c r="C54" s="826"/>
      <c r="D54" s="826"/>
      <c r="E54" s="228" t="s">
        <v>41</v>
      </c>
      <c r="F54" s="220" t="s">
        <v>6</v>
      </c>
      <c r="G54" s="664">
        <v>1</v>
      </c>
      <c r="H54" s="62" t="s">
        <v>706</v>
      </c>
      <c r="I54" s="62" t="s">
        <v>710</v>
      </c>
      <c r="J54" s="154">
        <f t="shared" ref="J54" si="18">IF(H54="Pa",G54,IF(H54="kPa",G54*1000,IF(H54="log-Pa",10^G54,IF(H54="mm Hg",G54*133.322,0))))</f>
        <v>10</v>
      </c>
      <c r="K54" s="265">
        <f t="shared" ref="K54" si="19">IF(H54="Pa",LOG(G54),IF(H54="kPa",LOG(G54*1000),IF(H54="log-Pa",G54,IF(H54="mm Hg",LOG(G54*133.322),0))))</f>
        <v>1</v>
      </c>
      <c r="L54" s="154">
        <f t="shared" ref="L54" si="20">IF(H54="Pa",G54/133.322,IF(H54="kPa",(G54*1000)/133.322,IF(H54="log-Pa",(10^G54)/133.322,IF(H54="mm Hg",G54,0))))</f>
        <v>7.5006375541921064E-2</v>
      </c>
      <c r="M54" s="62">
        <v>25</v>
      </c>
      <c r="N54" s="29" t="s">
        <v>823</v>
      </c>
      <c r="O54" s="135">
        <f>VLOOKUP(N54,References!$B$7:$F$201,5,FALSE)</f>
        <v>95</v>
      </c>
      <c r="R54"/>
    </row>
    <row r="55" spans="1:18" x14ac:dyDescent="0.2">
      <c r="A55" s="885"/>
      <c r="B55" s="886"/>
      <c r="C55" s="826"/>
      <c r="D55" s="826"/>
      <c r="E55" s="228"/>
      <c r="F55" s="220"/>
      <c r="G55" s="62">
        <v>0.6</v>
      </c>
      <c r="H55" s="62" t="s">
        <v>705</v>
      </c>
      <c r="I55" s="62" t="s">
        <v>711</v>
      </c>
      <c r="J55" s="154">
        <f t="shared" si="2"/>
        <v>79.993200000000002</v>
      </c>
      <c r="K55" s="265">
        <f t="shared" si="0"/>
        <v>1.9030530703920041</v>
      </c>
      <c r="L55" s="154">
        <f t="shared" si="1"/>
        <v>0.6</v>
      </c>
      <c r="M55" s="62" t="s">
        <v>708</v>
      </c>
      <c r="N55" s="29" t="s">
        <v>662</v>
      </c>
      <c r="O55" s="135">
        <f>VLOOKUP(N55,References!$B$7:$F$201,5,FALSE)</f>
        <v>26</v>
      </c>
      <c r="R55"/>
    </row>
    <row r="56" spans="1:18" x14ac:dyDescent="0.2">
      <c r="A56" s="885"/>
      <c r="B56" s="886"/>
      <c r="C56" s="826"/>
      <c r="D56" s="826"/>
      <c r="E56" s="228"/>
      <c r="F56" s="220"/>
      <c r="G56" s="62">
        <v>0.53900000000000003</v>
      </c>
      <c r="H56" s="62" t="s">
        <v>705</v>
      </c>
      <c r="I56" s="62" t="s">
        <v>659</v>
      </c>
      <c r="J56" s="154">
        <f t="shared" si="2"/>
        <v>71.860558000000012</v>
      </c>
      <c r="K56" s="265">
        <f t="shared" si="0"/>
        <v>1.8564905851950992</v>
      </c>
      <c r="L56" s="154">
        <f t="shared" si="1"/>
        <v>0.53900000000000003</v>
      </c>
      <c r="M56" s="62" t="s">
        <v>708</v>
      </c>
      <c r="N56" s="29" t="s">
        <v>662</v>
      </c>
      <c r="O56" s="135">
        <f>VLOOKUP(N56,References!$B$7:$F$201,5,FALSE)</f>
        <v>26</v>
      </c>
      <c r="R56"/>
    </row>
    <row r="57" spans="1:18" x14ac:dyDescent="0.2">
      <c r="A57" s="889"/>
      <c r="B57" s="868"/>
      <c r="C57" s="811"/>
      <c r="D57" s="811"/>
      <c r="E57" s="270"/>
      <c r="F57" s="391"/>
      <c r="G57" s="595">
        <v>6.6799999999999998E-2</v>
      </c>
      <c r="H57" s="63" t="s">
        <v>705</v>
      </c>
      <c r="I57" s="63" t="s">
        <v>661</v>
      </c>
      <c r="J57" s="179">
        <f t="shared" si="2"/>
        <v>8.9059095999999993</v>
      </c>
      <c r="K57" s="271">
        <f t="shared" si="0"/>
        <v>0.94967828248390607</v>
      </c>
      <c r="L57" s="179">
        <f t="shared" si="1"/>
        <v>6.6799999999999998E-2</v>
      </c>
      <c r="M57" s="63" t="s">
        <v>708</v>
      </c>
      <c r="N57" s="36" t="s">
        <v>662</v>
      </c>
      <c r="O57" s="190">
        <f>VLOOKUP(N57,References!$B$7:$F$201,5,FALSE)</f>
        <v>26</v>
      </c>
      <c r="R57"/>
    </row>
    <row r="58" spans="1:18" x14ac:dyDescent="0.2">
      <c r="A58" s="885" t="s">
        <v>42</v>
      </c>
      <c r="B58" s="886" t="s">
        <v>43</v>
      </c>
      <c r="C58" s="826">
        <v>414.1</v>
      </c>
      <c r="D58" s="826" t="s">
        <v>7</v>
      </c>
      <c r="E58" s="228" t="s">
        <v>43</v>
      </c>
      <c r="F58" s="220" t="s">
        <v>7</v>
      </c>
      <c r="G58" s="62">
        <v>1.72</v>
      </c>
      <c r="H58" s="62" t="s">
        <v>709</v>
      </c>
      <c r="I58" s="62" t="s">
        <v>653</v>
      </c>
      <c r="J58" s="154">
        <f t="shared" ref="J58:J69" si="21">IF(H58="Pa",G58,IF(H58="kPa",G58*1000,IF(H58="log-Pa",10^G58,IF(H58="mm Hg",G58*133.322,0))))</f>
        <v>1720</v>
      </c>
      <c r="K58" s="265">
        <f t="shared" ref="K58:K69" si="22">IF(H58="Pa",LOG(G58),IF(H58="kPa",LOG(G58*1000),IF(H58="log-Pa",G58,IF(H58="mm Hg",LOG(G58*133.322),0))))</f>
        <v>3.2355284469075487</v>
      </c>
      <c r="L58" s="154">
        <f t="shared" ref="L58:L69" si="23">IF(H58="Pa",G58/133.322,IF(H58="kPa",(G58*1000)/133.322,IF(H58="log-Pa",(10^G58)/133.322,IF(H58="mm Hg",G58,0))))</f>
        <v>12.901096593210422</v>
      </c>
      <c r="M58" s="62">
        <v>25</v>
      </c>
      <c r="N58" s="29" t="s">
        <v>582</v>
      </c>
      <c r="O58" s="135">
        <f>VLOOKUP(N58,References!$B$7:$F$201,5,FALSE)</f>
        <v>50</v>
      </c>
      <c r="R58"/>
    </row>
    <row r="59" spans="1:18" x14ac:dyDescent="0.2">
      <c r="A59" s="885"/>
      <c r="B59" s="886"/>
      <c r="C59" s="826"/>
      <c r="D59" s="826"/>
      <c r="E59" s="228" t="s">
        <v>43</v>
      </c>
      <c r="F59" s="220" t="s">
        <v>7</v>
      </c>
      <c r="G59" s="62">
        <v>70</v>
      </c>
      <c r="H59" s="62" t="s">
        <v>703</v>
      </c>
      <c r="I59" s="62" t="s">
        <v>708</v>
      </c>
      <c r="J59" s="154">
        <f t="shared" si="21"/>
        <v>70</v>
      </c>
      <c r="K59" s="265">
        <f t="shared" si="22"/>
        <v>1.8450980400142569</v>
      </c>
      <c r="L59" s="154">
        <f t="shared" si="23"/>
        <v>0.52504462879344749</v>
      </c>
      <c r="M59" s="62">
        <v>25</v>
      </c>
      <c r="N59" s="29" t="s">
        <v>483</v>
      </c>
      <c r="O59" s="135">
        <f>VLOOKUP(N59,References!$B$7:$F$201,5,FALSE)</f>
        <v>31</v>
      </c>
      <c r="R59"/>
    </row>
    <row r="60" spans="1:18" x14ac:dyDescent="0.2">
      <c r="A60" s="885"/>
      <c r="B60" s="886"/>
      <c r="C60" s="826"/>
      <c r="D60" s="826"/>
      <c r="E60" s="228" t="s">
        <v>43</v>
      </c>
      <c r="F60" s="220" t="s">
        <v>7</v>
      </c>
      <c r="G60" s="62">
        <v>10</v>
      </c>
      <c r="H60" s="62" t="s">
        <v>705</v>
      </c>
      <c r="I60" s="62" t="s">
        <v>653</v>
      </c>
      <c r="J60" s="154">
        <f t="shared" si="21"/>
        <v>1333.22</v>
      </c>
      <c r="K60" s="265">
        <f t="shared" si="22"/>
        <v>3.1249018200083603</v>
      </c>
      <c r="L60" s="154">
        <f t="shared" si="23"/>
        <v>10</v>
      </c>
      <c r="M60" s="62">
        <v>25</v>
      </c>
      <c r="N60" s="29" t="s">
        <v>744</v>
      </c>
      <c r="O60" s="135">
        <f>VLOOKUP(N60,References!$B$7:$F$201,5,FALSE)</f>
        <v>2</v>
      </c>
      <c r="R60"/>
    </row>
    <row r="61" spans="1:18" x14ac:dyDescent="0.2">
      <c r="A61" s="885"/>
      <c r="B61" s="886"/>
      <c r="C61" s="826"/>
      <c r="D61" s="826"/>
      <c r="E61" s="228" t="s">
        <v>43</v>
      </c>
      <c r="F61" s="220" t="s">
        <v>7</v>
      </c>
      <c r="G61" s="62">
        <v>0.128</v>
      </c>
      <c r="H61" s="62" t="s">
        <v>709</v>
      </c>
      <c r="I61" s="62" t="s">
        <v>653</v>
      </c>
      <c r="J61" s="154">
        <f t="shared" si="21"/>
        <v>128</v>
      </c>
      <c r="K61" s="265">
        <f t="shared" si="22"/>
        <v>2.1072099696478683</v>
      </c>
      <c r="L61" s="154">
        <f t="shared" si="23"/>
        <v>0.96008160693658962</v>
      </c>
      <c r="M61" s="62">
        <v>59.25</v>
      </c>
      <c r="N61" s="29" t="s">
        <v>712</v>
      </c>
      <c r="O61" s="135">
        <f>VLOOKUP(N61,References!$B$7:$F$201,5,FALSE)</f>
        <v>40</v>
      </c>
      <c r="R61"/>
    </row>
    <row r="62" spans="1:18" x14ac:dyDescent="0.2">
      <c r="A62" s="885"/>
      <c r="B62" s="886"/>
      <c r="C62" s="826"/>
      <c r="D62" s="826"/>
      <c r="E62" s="228" t="s">
        <v>43</v>
      </c>
      <c r="F62" s="220" t="s">
        <v>7</v>
      </c>
      <c r="G62" s="62">
        <v>4.1900000000000004</v>
      </c>
      <c r="H62" s="62" t="s">
        <v>703</v>
      </c>
      <c r="I62" s="62" t="s">
        <v>710</v>
      </c>
      <c r="J62" s="154">
        <f t="shared" si="21"/>
        <v>4.1900000000000004</v>
      </c>
      <c r="K62" s="265">
        <f t="shared" si="22"/>
        <v>0.62221402296629535</v>
      </c>
      <c r="L62" s="154">
        <f t="shared" si="23"/>
        <v>3.142767135206493E-2</v>
      </c>
      <c r="M62" s="62">
        <v>25</v>
      </c>
      <c r="N62" s="29" t="s">
        <v>712</v>
      </c>
      <c r="O62" s="135">
        <f>VLOOKUP(N62,References!$B$7:$F$201,5,FALSE)</f>
        <v>40</v>
      </c>
      <c r="R62"/>
    </row>
    <row r="63" spans="1:18" x14ac:dyDescent="0.2">
      <c r="A63" s="885"/>
      <c r="B63" s="886"/>
      <c r="C63" s="826"/>
      <c r="D63" s="826"/>
      <c r="E63" s="228" t="s">
        <v>43</v>
      </c>
      <c r="F63" s="220" t="s">
        <v>7</v>
      </c>
      <c r="G63" s="62">
        <v>0.62</v>
      </c>
      <c r="H63" s="62" t="s">
        <v>706</v>
      </c>
      <c r="I63" s="62" t="s">
        <v>653</v>
      </c>
      <c r="J63" s="154">
        <f t="shared" si="21"/>
        <v>4.1686938347033546</v>
      </c>
      <c r="K63" s="265">
        <f t="shared" si="22"/>
        <v>0.62</v>
      </c>
      <c r="L63" s="154">
        <f t="shared" si="23"/>
        <v>3.1267861528505081E-2</v>
      </c>
      <c r="M63" s="62">
        <v>25</v>
      </c>
      <c r="N63" s="29" t="s">
        <v>504</v>
      </c>
      <c r="O63" s="135">
        <f>VLOOKUP(N63,References!$B$7:$F$201,5,FALSE)</f>
        <v>8</v>
      </c>
      <c r="R63"/>
    </row>
    <row r="64" spans="1:18" x14ac:dyDescent="0.2">
      <c r="A64" s="885"/>
      <c r="B64" s="886"/>
      <c r="C64" s="826"/>
      <c r="D64" s="826"/>
      <c r="E64" s="228" t="s">
        <v>43</v>
      </c>
      <c r="F64" s="220" t="s">
        <v>7</v>
      </c>
      <c r="G64" s="62">
        <v>-0.5</v>
      </c>
      <c r="H64" s="62" t="s">
        <v>706</v>
      </c>
      <c r="I64" s="62" t="s">
        <v>657</v>
      </c>
      <c r="J64" s="154">
        <f t="shared" si="21"/>
        <v>0.31622776601683794</v>
      </c>
      <c r="K64" s="265">
        <f t="shared" si="22"/>
        <v>-0.5</v>
      </c>
      <c r="L64" s="154">
        <f t="shared" si="23"/>
        <v>2.3719098574641688E-3</v>
      </c>
      <c r="M64" s="62">
        <v>25</v>
      </c>
      <c r="N64" s="29" t="s">
        <v>504</v>
      </c>
      <c r="O64" s="135">
        <f>VLOOKUP(N64,References!$B$7:$F$201,5,FALSE)</f>
        <v>8</v>
      </c>
      <c r="R64"/>
    </row>
    <row r="65" spans="1:18" x14ac:dyDescent="0.2">
      <c r="A65" s="885"/>
      <c r="B65" s="886"/>
      <c r="C65" s="826"/>
      <c r="D65" s="826"/>
      <c r="E65" s="228" t="s">
        <v>43</v>
      </c>
      <c r="F65" s="220" t="s">
        <v>7</v>
      </c>
      <c r="G65" s="62">
        <v>-1.52</v>
      </c>
      <c r="H65" s="62" t="s">
        <v>706</v>
      </c>
      <c r="I65" s="62" t="s">
        <v>655</v>
      </c>
      <c r="J65" s="154">
        <f t="shared" si="21"/>
        <v>3.0199517204020147E-2</v>
      </c>
      <c r="K65" s="265">
        <f t="shared" si="22"/>
        <v>-1.52</v>
      </c>
      <c r="L65" s="154">
        <f t="shared" si="23"/>
        <v>2.2651563285894412E-4</v>
      </c>
      <c r="M65" s="62">
        <v>25</v>
      </c>
      <c r="N65" s="29" t="s">
        <v>504</v>
      </c>
      <c r="O65" s="135">
        <f>VLOOKUP(N65,References!$B$7:$F$201,5,FALSE)</f>
        <v>8</v>
      </c>
      <c r="R65"/>
    </row>
    <row r="66" spans="1:18" x14ac:dyDescent="0.2">
      <c r="A66" s="885"/>
      <c r="B66" s="886"/>
      <c r="C66" s="826"/>
      <c r="D66" s="826"/>
      <c r="E66" s="228" t="s">
        <v>43</v>
      </c>
      <c r="F66" s="220" t="s">
        <v>7</v>
      </c>
      <c r="G66" s="62">
        <v>-0.98</v>
      </c>
      <c r="H66" s="62" t="s">
        <v>706</v>
      </c>
      <c r="I66" s="62" t="s">
        <v>658</v>
      </c>
      <c r="J66" s="154">
        <f t="shared" si="21"/>
        <v>0.10471285480508996</v>
      </c>
      <c r="K66" s="265">
        <f t="shared" si="22"/>
        <v>-0.98</v>
      </c>
      <c r="L66" s="154">
        <f t="shared" si="23"/>
        <v>7.8541317115772308E-4</v>
      </c>
      <c r="M66" s="62">
        <v>25</v>
      </c>
      <c r="N66" s="29" t="s">
        <v>504</v>
      </c>
      <c r="O66" s="135">
        <f>VLOOKUP(N66,References!$B$7:$F$201,5,FALSE)</f>
        <v>8</v>
      </c>
      <c r="R66"/>
    </row>
    <row r="67" spans="1:18" x14ac:dyDescent="0.2">
      <c r="A67" s="885"/>
      <c r="B67" s="886"/>
      <c r="C67" s="826"/>
      <c r="D67" s="826"/>
      <c r="E67" s="228" t="s">
        <v>43</v>
      </c>
      <c r="F67" s="220" t="s">
        <v>7</v>
      </c>
      <c r="G67" s="62">
        <v>5.2</v>
      </c>
      <c r="H67" s="62" t="s">
        <v>703</v>
      </c>
      <c r="I67" s="62" t="s">
        <v>653</v>
      </c>
      <c r="J67" s="154">
        <f t="shared" si="21"/>
        <v>5.2</v>
      </c>
      <c r="K67" s="265">
        <f t="shared" si="22"/>
        <v>0.71600334363479923</v>
      </c>
      <c r="L67" s="154">
        <f t="shared" si="23"/>
        <v>3.9003315281798956E-2</v>
      </c>
      <c r="M67" s="62">
        <v>27.1</v>
      </c>
      <c r="N67" s="29" t="s">
        <v>713</v>
      </c>
      <c r="O67" s="135">
        <f>VLOOKUP(N67,References!$B$7:$F$201,5,FALSE)</f>
        <v>11</v>
      </c>
      <c r="R67"/>
    </row>
    <row r="68" spans="1:18" x14ac:dyDescent="0.2">
      <c r="A68" s="885"/>
      <c r="B68" s="886"/>
      <c r="C68" s="826"/>
      <c r="D68" s="826"/>
      <c r="E68" s="228" t="s">
        <v>43</v>
      </c>
      <c r="F68" s="220" t="s">
        <v>7</v>
      </c>
      <c r="G68" s="62">
        <v>3.3</v>
      </c>
      <c r="H68" s="62" t="s">
        <v>703</v>
      </c>
      <c r="I68" s="62" t="s">
        <v>710</v>
      </c>
      <c r="J68" s="154">
        <f t="shared" si="21"/>
        <v>3.3</v>
      </c>
      <c r="K68" s="265">
        <f t="shared" si="22"/>
        <v>0.51851393987788741</v>
      </c>
      <c r="L68" s="154">
        <f t="shared" si="23"/>
        <v>2.4752103928833948E-2</v>
      </c>
      <c r="M68" s="62">
        <v>25</v>
      </c>
      <c r="N68" s="29" t="s">
        <v>713</v>
      </c>
      <c r="O68" s="135">
        <f>VLOOKUP(N68,References!$B$7:$F$201,5,FALSE)</f>
        <v>11</v>
      </c>
      <c r="R68"/>
    </row>
    <row r="69" spans="1:18" x14ac:dyDescent="0.2">
      <c r="A69" s="885"/>
      <c r="B69" s="886"/>
      <c r="C69" s="826"/>
      <c r="D69" s="826"/>
      <c r="E69" s="228" t="s">
        <v>43</v>
      </c>
      <c r="F69" s="220" t="s">
        <v>7</v>
      </c>
      <c r="G69" s="62">
        <v>1.95</v>
      </c>
      <c r="H69" s="62" t="s">
        <v>706</v>
      </c>
      <c r="I69" s="62" t="s">
        <v>653</v>
      </c>
      <c r="J69" s="154">
        <f t="shared" si="21"/>
        <v>89.125093813374562</v>
      </c>
      <c r="K69" s="265">
        <f t="shared" si="22"/>
        <v>1.95</v>
      </c>
      <c r="L69" s="154">
        <f t="shared" si="23"/>
        <v>0.66849502567749175</v>
      </c>
      <c r="M69" s="62" t="s">
        <v>708</v>
      </c>
      <c r="N69" s="29" t="s">
        <v>740</v>
      </c>
      <c r="O69" s="135">
        <f>VLOOKUP(N69,References!$B$7:$F$201,5,FALSE)</f>
        <v>37</v>
      </c>
      <c r="R69"/>
    </row>
    <row r="70" spans="1:18" x14ac:dyDescent="0.2">
      <c r="A70" s="885"/>
      <c r="B70" s="886"/>
      <c r="C70" s="826"/>
      <c r="D70" s="826"/>
      <c r="E70" s="228" t="s">
        <v>43</v>
      </c>
      <c r="F70" s="220" t="s">
        <v>7</v>
      </c>
      <c r="G70" s="62">
        <v>0.62</v>
      </c>
      <c r="H70" s="62" t="s">
        <v>706</v>
      </c>
      <c r="I70" s="62" t="s">
        <v>653</v>
      </c>
      <c r="J70" s="154">
        <f t="shared" si="2"/>
        <v>4.1686938347033546</v>
      </c>
      <c r="K70" s="265">
        <f t="shared" si="0"/>
        <v>0.62</v>
      </c>
      <c r="L70" s="154">
        <f t="shared" si="1"/>
        <v>3.1267861528505081E-2</v>
      </c>
      <c r="M70" s="62">
        <v>25</v>
      </c>
      <c r="N70" s="29" t="s">
        <v>482</v>
      </c>
      <c r="O70" s="135">
        <f>VLOOKUP(N70,References!$B$7:$F$201,5,FALSE)</f>
        <v>12</v>
      </c>
      <c r="R70"/>
    </row>
    <row r="71" spans="1:18" x14ac:dyDescent="0.2">
      <c r="A71" s="885"/>
      <c r="B71" s="886"/>
      <c r="C71" s="826"/>
      <c r="D71" s="826"/>
      <c r="E71" s="228" t="s">
        <v>43</v>
      </c>
      <c r="F71" s="220" t="s">
        <v>7</v>
      </c>
      <c r="G71" s="62">
        <v>1.08</v>
      </c>
      <c r="H71" s="62" t="s">
        <v>706</v>
      </c>
      <c r="I71" s="62" t="s">
        <v>707</v>
      </c>
      <c r="J71" s="154">
        <f t="shared" si="2"/>
        <v>12.022644346174133</v>
      </c>
      <c r="K71" s="265">
        <f t="shared" si="0"/>
        <v>1.08</v>
      </c>
      <c r="L71" s="154">
        <f t="shared" si="1"/>
        <v>9.0177497683609095E-2</v>
      </c>
      <c r="M71" s="62">
        <v>25</v>
      </c>
      <c r="N71" s="29" t="s">
        <v>482</v>
      </c>
      <c r="O71" s="135">
        <f>VLOOKUP(N71,References!$B$7:$F$201,5,FALSE)</f>
        <v>12</v>
      </c>
      <c r="R71"/>
    </row>
    <row r="72" spans="1:18" x14ac:dyDescent="0.2">
      <c r="A72" s="885"/>
      <c r="B72" s="886"/>
      <c r="C72" s="826"/>
      <c r="D72" s="826"/>
      <c r="E72" s="228" t="s">
        <v>43</v>
      </c>
      <c r="F72" s="220" t="s">
        <v>7</v>
      </c>
      <c r="G72" s="62">
        <v>1.73</v>
      </c>
      <c r="H72" s="62" t="s">
        <v>706</v>
      </c>
      <c r="I72" s="62" t="s">
        <v>657</v>
      </c>
      <c r="J72" s="154">
        <f>IF(H72="Pa",G72,IF(H72="kPa",G72*1000,IF(H72="log-Pa",10^G72,IF(H72="mm Hg",G72*133.322,0))))</f>
        <v>53.703179637025293</v>
      </c>
      <c r="K72" s="265">
        <f>IF(H72="Pa",LOG(G72),IF(H72="kPa",LOG(G72*1000),IF(H72="log-Pa",G72,IF(H72="mm Hg",LOG(G72*133.322),0))))</f>
        <v>1.73</v>
      </c>
      <c r="L72" s="154">
        <f>IF(H72="Pa",G72/133.322,IF(H72="kPa",(G72*1000)/133.322,IF(H72="log-Pa",(10^G72)/133.322,IF(H72="mm Hg",G72,0))))</f>
        <v>0.40280808596499673</v>
      </c>
      <c r="M72" s="62" t="s">
        <v>708</v>
      </c>
      <c r="N72" s="29" t="s">
        <v>492</v>
      </c>
      <c r="O72" s="135">
        <f>VLOOKUP(N72,References!$B$7:$F$201,5,FALSE)</f>
        <v>84</v>
      </c>
      <c r="R72"/>
    </row>
    <row r="73" spans="1:18" x14ac:dyDescent="0.2">
      <c r="A73" s="885"/>
      <c r="B73" s="886"/>
      <c r="C73" s="826"/>
      <c r="D73" s="826"/>
      <c r="E73" s="228" t="s">
        <v>43</v>
      </c>
      <c r="F73" s="220" t="s">
        <v>7</v>
      </c>
      <c r="G73" s="62">
        <v>1.51</v>
      </c>
      <c r="H73" s="62" t="s">
        <v>706</v>
      </c>
      <c r="I73" s="62" t="s">
        <v>710</v>
      </c>
      <c r="J73" s="154">
        <f t="shared" si="2"/>
        <v>32.359365692962832</v>
      </c>
      <c r="K73" s="265">
        <f t="shared" si="0"/>
        <v>1.51</v>
      </c>
      <c r="L73" s="154">
        <f t="shared" si="1"/>
        <v>0.2427158735464727</v>
      </c>
      <c r="M73" s="62">
        <v>25</v>
      </c>
      <c r="N73" s="29" t="s">
        <v>580</v>
      </c>
      <c r="O73" s="135">
        <f>VLOOKUP(N73,References!$B$7:$F$201,5,FALSE)</f>
        <v>44</v>
      </c>
      <c r="R73"/>
    </row>
    <row r="74" spans="1:18" x14ac:dyDescent="0.2">
      <c r="A74" s="885"/>
      <c r="B74" s="886"/>
      <c r="C74" s="826"/>
      <c r="D74" s="826"/>
      <c r="E74" s="228" t="s">
        <v>43</v>
      </c>
      <c r="F74" s="220" t="s">
        <v>7</v>
      </c>
      <c r="G74" s="664">
        <v>0.37</v>
      </c>
      <c r="H74" s="62" t="s">
        <v>706</v>
      </c>
      <c r="I74" s="62" t="s">
        <v>710</v>
      </c>
      <c r="J74" s="154">
        <f t="shared" ref="J74:J75" si="24">IF(H74="Pa",G74,IF(H74="kPa",G74*1000,IF(H74="log-Pa",10^G74,IF(H74="mm Hg",G74*133.322,0))))</f>
        <v>2.344228815319922</v>
      </c>
      <c r="K74" s="265">
        <f t="shared" ref="K74:K75" si="25">IF(H74="Pa",LOG(G74),IF(H74="kPa",LOG(G74*1000),IF(H74="log-Pa",G74,IF(H74="mm Hg",LOG(G74*133.322),0))))</f>
        <v>0.37</v>
      </c>
      <c r="L74" s="154">
        <f t="shared" ref="L74:L75" si="26">IF(H74="Pa",G74/133.322,IF(H74="kPa",(G74*1000)/133.322,IF(H74="log-Pa",(10^G74)/133.322,IF(H74="mm Hg",G74,0))))</f>
        <v>1.7583210687807879E-2</v>
      </c>
      <c r="M74" s="62">
        <v>25</v>
      </c>
      <c r="N74" s="29" t="s">
        <v>823</v>
      </c>
      <c r="O74" s="135">
        <f>VLOOKUP(N74,References!$B$7:$F$201,5,FALSE)</f>
        <v>95</v>
      </c>
      <c r="R74"/>
    </row>
    <row r="75" spans="1:18" x14ac:dyDescent="0.2">
      <c r="A75" s="885"/>
      <c r="B75" s="886"/>
      <c r="C75" s="826"/>
      <c r="D75" s="826"/>
      <c r="E75" s="228" t="s">
        <v>43</v>
      </c>
      <c r="F75" s="220" t="s">
        <v>7</v>
      </c>
      <c r="G75" s="664">
        <v>0.31</v>
      </c>
      <c r="H75" s="62" t="s">
        <v>706</v>
      </c>
      <c r="I75" s="62" t="s">
        <v>710</v>
      </c>
      <c r="J75" s="154">
        <f t="shared" si="24"/>
        <v>2.0417379446695296</v>
      </c>
      <c r="K75" s="265">
        <f t="shared" si="25"/>
        <v>0.31</v>
      </c>
      <c r="L75" s="154">
        <f t="shared" si="26"/>
        <v>1.5314336303607278E-2</v>
      </c>
      <c r="M75" s="62">
        <v>25</v>
      </c>
      <c r="N75" s="29" t="s">
        <v>823</v>
      </c>
      <c r="O75" s="135">
        <f>VLOOKUP(N75,References!$B$7:$F$201,5,FALSE)</f>
        <v>95</v>
      </c>
      <c r="R75"/>
    </row>
    <row r="76" spans="1:18" x14ac:dyDescent="0.2">
      <c r="A76" s="885"/>
      <c r="B76" s="886"/>
      <c r="C76" s="826"/>
      <c r="D76" s="826"/>
      <c r="E76" s="228" t="s">
        <v>43</v>
      </c>
      <c r="F76" s="220" t="s">
        <v>7</v>
      </c>
      <c r="G76" s="664">
        <v>0.34499999999999997</v>
      </c>
      <c r="H76" s="62" t="s">
        <v>705</v>
      </c>
      <c r="I76" s="62" t="s">
        <v>711</v>
      </c>
      <c r="J76" s="154">
        <f t="shared" si="2"/>
        <v>45.996089999999995</v>
      </c>
      <c r="K76" s="265">
        <f t="shared" si="0"/>
        <v>1.6627209150816344</v>
      </c>
      <c r="L76" s="154">
        <f t="shared" si="1"/>
        <v>0.34499999999999997</v>
      </c>
      <c r="M76" s="62" t="s">
        <v>708</v>
      </c>
      <c r="N76" s="29" t="s">
        <v>662</v>
      </c>
      <c r="O76" s="135">
        <f>VLOOKUP(N76,References!$B$7:$F$201,5,FALSE)</f>
        <v>26</v>
      </c>
      <c r="R76"/>
    </row>
    <row r="77" spans="1:18" x14ac:dyDescent="0.2">
      <c r="A77" s="885"/>
      <c r="B77" s="886"/>
      <c r="C77" s="826"/>
      <c r="D77" s="826"/>
      <c r="E77" s="228"/>
      <c r="F77" s="220"/>
      <c r="G77" s="664">
        <v>0.27400000000000002</v>
      </c>
      <c r="H77" s="62" t="s">
        <v>705</v>
      </c>
      <c r="I77" s="62" t="s">
        <v>659</v>
      </c>
      <c r="J77" s="154">
        <f t="shared" si="2"/>
        <v>36.530228000000001</v>
      </c>
      <c r="K77" s="265">
        <f t="shared" si="0"/>
        <v>1.5626523828287484</v>
      </c>
      <c r="L77" s="154">
        <f t="shared" si="1"/>
        <v>0.27400000000000002</v>
      </c>
      <c r="M77" s="62" t="s">
        <v>708</v>
      </c>
      <c r="N77" s="29" t="s">
        <v>662</v>
      </c>
      <c r="O77" s="135">
        <f>VLOOKUP(N77,References!$B$7:$F$201,5,FALSE)</f>
        <v>26</v>
      </c>
      <c r="R77"/>
    </row>
    <row r="78" spans="1:18" x14ac:dyDescent="0.2">
      <c r="A78" s="889"/>
      <c r="B78" s="868"/>
      <c r="C78" s="811"/>
      <c r="D78" s="811"/>
      <c r="E78" s="270"/>
      <c r="F78" s="391"/>
      <c r="G78" s="596">
        <v>0.111</v>
      </c>
      <c r="H78" s="63" t="s">
        <v>705</v>
      </c>
      <c r="I78" s="63" t="s">
        <v>661</v>
      </c>
      <c r="J78" s="179">
        <f t="shared" si="2"/>
        <v>14.798742000000001</v>
      </c>
      <c r="K78" s="271">
        <f t="shared" si="0"/>
        <v>1.1702247987950178</v>
      </c>
      <c r="L78" s="179">
        <f t="shared" si="1"/>
        <v>0.111</v>
      </c>
      <c r="M78" s="63" t="s">
        <v>708</v>
      </c>
      <c r="N78" s="36" t="s">
        <v>662</v>
      </c>
      <c r="O78" s="190">
        <f>VLOOKUP(N78,References!$B$7:$F$201,5,FALSE)</f>
        <v>26</v>
      </c>
      <c r="R78"/>
    </row>
    <row r="79" spans="1:18" x14ac:dyDescent="0.2">
      <c r="A79" s="888" t="s">
        <v>44</v>
      </c>
      <c r="B79" s="867" t="s">
        <v>45</v>
      </c>
      <c r="C79" s="810">
        <v>464.1</v>
      </c>
      <c r="D79" s="810" t="s">
        <v>8</v>
      </c>
      <c r="E79" s="230" t="s">
        <v>45</v>
      </c>
      <c r="F79" s="231" t="s">
        <v>8</v>
      </c>
      <c r="G79" s="62">
        <v>1.1200000000000001</v>
      </c>
      <c r="H79" s="62" t="s">
        <v>709</v>
      </c>
      <c r="I79" s="62" t="s">
        <v>653</v>
      </c>
      <c r="J79" s="154">
        <f t="shared" ref="J79:J85" si="27">IF(H79="Pa",G79,IF(H79="kPa",G79*1000,IF(H79="log-Pa",10^G79,IF(H79="mm Hg",G79*133.322,0))))</f>
        <v>1120</v>
      </c>
      <c r="K79" s="265">
        <f t="shared" ref="K79:K85" si="28">IF(H79="Pa",LOG(G79),IF(H79="kPa",LOG(G79*1000),IF(H79="log-Pa",G79,IF(H79="mm Hg",LOG(G79*133.322),0))))</f>
        <v>3.0492180226701815</v>
      </c>
      <c r="L79" s="154">
        <f t="shared" ref="L79:L85" si="29">IF(H79="Pa",G79/133.322,IF(H79="kPa",(G79*1000)/133.322,IF(H79="log-Pa",(10^G79)/133.322,IF(H79="mm Hg",G79,0))))</f>
        <v>8.4007140606951598</v>
      </c>
      <c r="M79" s="62">
        <v>99.63</v>
      </c>
      <c r="N79" s="29" t="s">
        <v>712</v>
      </c>
      <c r="O79" s="135">
        <f>VLOOKUP(N79,References!$B$7:$F$201,5,FALSE)</f>
        <v>40</v>
      </c>
      <c r="R79"/>
    </row>
    <row r="80" spans="1:18" x14ac:dyDescent="0.2">
      <c r="A80" s="885"/>
      <c r="B80" s="886"/>
      <c r="C80" s="826"/>
      <c r="D80" s="826"/>
      <c r="E80" s="228" t="s">
        <v>45</v>
      </c>
      <c r="F80" s="220" t="s">
        <v>8</v>
      </c>
      <c r="G80" s="62">
        <v>1.27</v>
      </c>
      <c r="H80" s="62" t="s">
        <v>703</v>
      </c>
      <c r="I80" s="62" t="s">
        <v>710</v>
      </c>
      <c r="J80" s="154">
        <f t="shared" si="27"/>
        <v>1.27</v>
      </c>
      <c r="K80" s="265">
        <f t="shared" si="28"/>
        <v>0.10380372095595687</v>
      </c>
      <c r="L80" s="154">
        <f t="shared" si="29"/>
        <v>9.5258096938239754E-3</v>
      </c>
      <c r="M80" s="62">
        <v>25</v>
      </c>
      <c r="N80" s="29" t="s">
        <v>712</v>
      </c>
      <c r="O80" s="135">
        <f>VLOOKUP(N80,References!$B$7:$F$201,5,FALSE)</f>
        <v>40</v>
      </c>
      <c r="R80"/>
    </row>
    <row r="81" spans="1:18" x14ac:dyDescent="0.2">
      <c r="A81" s="885"/>
      <c r="B81" s="886"/>
      <c r="C81" s="826"/>
      <c r="D81" s="826"/>
      <c r="E81" s="228" t="s">
        <v>45</v>
      </c>
      <c r="F81" s="220" t="s">
        <v>8</v>
      </c>
      <c r="G81" s="62">
        <v>0.1</v>
      </c>
      <c r="H81" s="62" t="s">
        <v>706</v>
      </c>
      <c r="I81" s="62" t="s">
        <v>653</v>
      </c>
      <c r="J81" s="154">
        <f t="shared" si="27"/>
        <v>1.2589254117941673</v>
      </c>
      <c r="K81" s="265">
        <f t="shared" si="28"/>
        <v>0.1</v>
      </c>
      <c r="L81" s="154">
        <f t="shared" si="29"/>
        <v>9.4427432216300927E-3</v>
      </c>
      <c r="M81" s="62">
        <v>25</v>
      </c>
      <c r="N81" s="29" t="s">
        <v>504</v>
      </c>
      <c r="O81" s="135">
        <f>VLOOKUP(N81,References!$B$7:$F$201,5,FALSE)</f>
        <v>8</v>
      </c>
      <c r="R81"/>
    </row>
    <row r="82" spans="1:18" x14ac:dyDescent="0.2">
      <c r="A82" s="885"/>
      <c r="B82" s="886"/>
      <c r="C82" s="826"/>
      <c r="D82" s="826"/>
      <c r="E82" s="228" t="s">
        <v>45</v>
      </c>
      <c r="F82" s="220" t="s">
        <v>8</v>
      </c>
      <c r="G82" s="62">
        <v>-0.59</v>
      </c>
      <c r="H82" s="62" t="s">
        <v>706</v>
      </c>
      <c r="I82" s="62" t="s">
        <v>657</v>
      </c>
      <c r="J82" s="154">
        <f t="shared" si="27"/>
        <v>0.25703957827688634</v>
      </c>
      <c r="K82" s="265">
        <f t="shared" si="28"/>
        <v>-0.59</v>
      </c>
      <c r="L82" s="154">
        <f t="shared" si="29"/>
        <v>1.9279607137373152E-3</v>
      </c>
      <c r="M82" s="62">
        <v>25</v>
      </c>
      <c r="N82" s="29" t="s">
        <v>504</v>
      </c>
      <c r="O82" s="135">
        <f>VLOOKUP(N82,References!$B$7:$F$201,5,FALSE)</f>
        <v>8</v>
      </c>
      <c r="R82"/>
    </row>
    <row r="83" spans="1:18" x14ac:dyDescent="0.2">
      <c r="A83" s="885"/>
      <c r="B83" s="886"/>
      <c r="C83" s="826"/>
      <c r="D83" s="826"/>
      <c r="E83" s="228" t="s">
        <v>45</v>
      </c>
      <c r="F83" s="220" t="s">
        <v>8</v>
      </c>
      <c r="G83" s="62">
        <v>-1.78</v>
      </c>
      <c r="H83" s="62" t="s">
        <v>706</v>
      </c>
      <c r="I83" s="62" t="s">
        <v>655</v>
      </c>
      <c r="J83" s="154">
        <f t="shared" si="27"/>
        <v>1.6595869074375592E-2</v>
      </c>
      <c r="K83" s="265">
        <f t="shared" si="28"/>
        <v>-1.78</v>
      </c>
      <c r="L83" s="154">
        <f t="shared" si="29"/>
        <v>1.2447959882371694E-4</v>
      </c>
      <c r="M83" s="62">
        <v>25</v>
      </c>
      <c r="N83" s="29" t="s">
        <v>504</v>
      </c>
      <c r="O83" s="135">
        <f>VLOOKUP(N83,References!$B$7:$F$201,5,FALSE)</f>
        <v>8</v>
      </c>
      <c r="R83"/>
    </row>
    <row r="84" spans="1:18" x14ac:dyDescent="0.2">
      <c r="A84" s="885"/>
      <c r="B84" s="886"/>
      <c r="C84" s="826"/>
      <c r="D84" s="826"/>
      <c r="E84" s="228" t="s">
        <v>45</v>
      </c>
      <c r="F84" s="220" t="s">
        <v>8</v>
      </c>
      <c r="G84" s="62">
        <v>-1.1000000000000001</v>
      </c>
      <c r="H84" s="62" t="s">
        <v>706</v>
      </c>
      <c r="I84" s="62" t="s">
        <v>658</v>
      </c>
      <c r="J84" s="154">
        <f t="shared" si="27"/>
        <v>7.9432823472428096E-2</v>
      </c>
      <c r="K84" s="265">
        <f t="shared" si="28"/>
        <v>-1.1000000000000001</v>
      </c>
      <c r="L84" s="154">
        <f t="shared" si="29"/>
        <v>5.9579681877280639E-4</v>
      </c>
      <c r="M84" s="62">
        <v>25</v>
      </c>
      <c r="N84" s="29" t="s">
        <v>504</v>
      </c>
      <c r="O84" s="135">
        <f>VLOOKUP(N84,References!$B$7:$F$201,5,FALSE)</f>
        <v>8</v>
      </c>
      <c r="R84"/>
    </row>
    <row r="85" spans="1:18" x14ac:dyDescent="0.2">
      <c r="A85" s="885"/>
      <c r="B85" s="886"/>
      <c r="C85" s="826"/>
      <c r="D85" s="826"/>
      <c r="E85" s="228" t="s">
        <v>45</v>
      </c>
      <c r="F85" s="220" t="s">
        <v>8</v>
      </c>
      <c r="G85" s="62">
        <v>2.6</v>
      </c>
      <c r="H85" s="62" t="s">
        <v>706</v>
      </c>
      <c r="I85" s="62" t="s">
        <v>653</v>
      </c>
      <c r="J85" s="154">
        <f t="shared" si="27"/>
        <v>398.10717055349761</v>
      </c>
      <c r="K85" s="265">
        <f t="shared" si="28"/>
        <v>2.6</v>
      </c>
      <c r="L85" s="154">
        <f t="shared" si="29"/>
        <v>2.9860575940467258</v>
      </c>
      <c r="M85" s="62" t="s">
        <v>708</v>
      </c>
      <c r="N85" s="29" t="s">
        <v>740</v>
      </c>
      <c r="O85" s="135">
        <f>VLOOKUP(N85,References!$B$7:$F$201,5,FALSE)</f>
        <v>37</v>
      </c>
      <c r="R85"/>
    </row>
    <row r="86" spans="1:18" x14ac:dyDescent="0.2">
      <c r="A86" s="885"/>
      <c r="B86" s="886"/>
      <c r="C86" s="826"/>
      <c r="D86" s="826"/>
      <c r="E86" s="228" t="s">
        <v>45</v>
      </c>
      <c r="F86" s="220" t="s">
        <v>8</v>
      </c>
      <c r="G86" s="62">
        <v>1.27</v>
      </c>
      <c r="H86" s="62" t="s">
        <v>706</v>
      </c>
      <c r="I86" s="62" t="s">
        <v>657</v>
      </c>
      <c r="J86" s="154">
        <f t="shared" ref="J86:J137" si="30">IF(H86="Pa",G86,IF(H86="kPa",G86*1000,IF(H86="log-Pa",10^G86,IF(H86="mm Hg",G86*133.322,0))))</f>
        <v>18.62087136662868</v>
      </c>
      <c r="K86" s="265">
        <f t="shared" ref="K86:K137" si="31">IF(H86="Pa",LOG(G86),IF(H86="kPa",LOG(G86*1000),IF(H86="log-Pa",G86,IF(H86="mm Hg",LOG(G86*133.322),0))))</f>
        <v>1.27</v>
      </c>
      <c r="L86" s="154">
        <f t="shared" ref="L86:L137" si="32">IF(H86="Pa",G86/133.322,IF(H86="kPa",(G86*1000)/133.322,IF(H86="log-Pa",(10^G86)/133.322,IF(H86="mm Hg",G86,0))))</f>
        <v>0.13966840706431558</v>
      </c>
      <c r="M86" s="62" t="s">
        <v>708</v>
      </c>
      <c r="N86" s="29" t="s">
        <v>492</v>
      </c>
      <c r="O86" s="135">
        <f>VLOOKUP(N86,References!$B$7:$F$201,5,FALSE)</f>
        <v>84</v>
      </c>
      <c r="R86"/>
    </row>
    <row r="87" spans="1:18" x14ac:dyDescent="0.2">
      <c r="A87" s="885"/>
      <c r="B87" s="886"/>
      <c r="C87" s="826"/>
      <c r="D87" s="826"/>
      <c r="E87" s="228" t="s">
        <v>45</v>
      </c>
      <c r="F87" s="220" t="s">
        <v>8</v>
      </c>
      <c r="G87" s="62">
        <v>0.11</v>
      </c>
      <c r="H87" s="62" t="s">
        <v>706</v>
      </c>
      <c r="I87" s="62" t="s">
        <v>653</v>
      </c>
      <c r="J87" s="154">
        <f>IF(H87="Pa",G87,IF(H87="kPa",G87*1000,IF(H87="log-Pa",10^G87,IF(H87="mm Hg",G87*133.322,0))))</f>
        <v>1.288249551693134</v>
      </c>
      <c r="K87" s="265">
        <f>IF(H87="Pa",LOG(G87),IF(H87="kPa",LOG(G87*1000),IF(H87="log-Pa",G87,IF(H87="mm Hg",LOG(G87*133.322),0))))</f>
        <v>0.11</v>
      </c>
      <c r="L87" s="154">
        <f>IF(H87="Pa",G87/133.322,IF(H87="kPa",(G87*1000)/133.322,IF(H87="log-Pa",(10^G87)/133.322,IF(H87="mm Hg",G87,0))))</f>
        <v>9.6626929666006663E-3</v>
      </c>
      <c r="M87" s="62">
        <v>25</v>
      </c>
      <c r="N87" s="29" t="s">
        <v>482</v>
      </c>
      <c r="O87" s="135">
        <f>VLOOKUP(N87,References!$B$7:$F$201,5,FALSE)</f>
        <v>12</v>
      </c>
      <c r="R87"/>
    </row>
    <row r="88" spans="1:18" x14ac:dyDescent="0.2">
      <c r="A88" s="885"/>
      <c r="B88" s="886"/>
      <c r="C88" s="826"/>
      <c r="D88" s="826"/>
      <c r="E88" s="228" t="s">
        <v>45</v>
      </c>
      <c r="F88" s="220" t="s">
        <v>8</v>
      </c>
      <c r="G88" s="62">
        <v>0.54</v>
      </c>
      <c r="H88" s="62" t="s">
        <v>706</v>
      </c>
      <c r="I88" s="62" t="s">
        <v>707</v>
      </c>
      <c r="J88" s="154">
        <f>IF(H88="Pa",G88,IF(H88="kPa",G88*1000,IF(H88="log-Pa",10^G88,IF(H88="mm Hg",G88*133.322,0))))</f>
        <v>3.4673685045253171</v>
      </c>
      <c r="K88" s="265">
        <f>IF(H88="Pa",LOG(G88),IF(H88="kPa",LOG(G88*1000),IF(H88="log-Pa",G88,IF(H88="mm Hg",LOG(G88*133.322),0))))</f>
        <v>0.54</v>
      </c>
      <c r="L88" s="154">
        <f>IF(H88="Pa",G88/133.322,IF(H88="kPa",(G88*1000)/133.322,IF(H88="log-Pa",(10^G88)/133.322,IF(H88="mm Hg",G88,0))))</f>
        <v>2.6007474419265514E-2</v>
      </c>
      <c r="M88" s="62">
        <v>25</v>
      </c>
      <c r="N88" s="29" t="s">
        <v>482</v>
      </c>
      <c r="O88" s="135">
        <f>VLOOKUP(N88,References!$B$7:$F$201,5,FALSE)</f>
        <v>12</v>
      </c>
      <c r="R88"/>
    </row>
    <row r="89" spans="1:18" x14ac:dyDescent="0.2">
      <c r="A89" s="885"/>
      <c r="B89" s="886"/>
      <c r="C89" s="826"/>
      <c r="D89" s="826"/>
      <c r="E89" s="228" t="s">
        <v>45</v>
      </c>
      <c r="F89" s="220" t="s">
        <v>8</v>
      </c>
      <c r="G89" s="62">
        <v>1.29</v>
      </c>
      <c r="H89" s="62" t="s">
        <v>706</v>
      </c>
      <c r="I89" s="62" t="s">
        <v>710</v>
      </c>
      <c r="J89" s="154">
        <f>IF(H89="Pa",G89,IF(H89="kPa",G89*1000,IF(H89="log-Pa",10^G89,IF(H89="mm Hg",G89*133.322,0))))</f>
        <v>19.498445997580465</v>
      </c>
      <c r="K89" s="265">
        <f>IF(H89="Pa",LOG(G89),IF(H89="kPa",LOG(G89*1000),IF(H89="log-Pa",G89,IF(H89="mm Hg",LOG(G89*133.322),0))))</f>
        <v>1.29</v>
      </c>
      <c r="L89" s="154">
        <f>IF(H89="Pa",G89/133.322,IF(H89="kPa",(G89*1000)/133.322,IF(H89="log-Pa",(10^G89)/133.322,IF(H89="mm Hg",G89,0))))</f>
        <v>0.14625077629783881</v>
      </c>
      <c r="M89" s="62">
        <v>25</v>
      </c>
      <c r="N89" s="29" t="s">
        <v>580</v>
      </c>
      <c r="O89" s="135">
        <f>VLOOKUP(N89,References!$B$7:$F$201,5,FALSE)</f>
        <v>44</v>
      </c>
      <c r="R89"/>
    </row>
    <row r="90" spans="1:18" x14ac:dyDescent="0.2">
      <c r="A90" s="885"/>
      <c r="B90" s="886"/>
      <c r="C90" s="826"/>
      <c r="D90" s="826"/>
      <c r="E90" s="228" t="s">
        <v>45</v>
      </c>
      <c r="F90" s="220" t="s">
        <v>8</v>
      </c>
      <c r="G90" s="664">
        <v>-0.18</v>
      </c>
      <c r="H90" s="62" t="s">
        <v>706</v>
      </c>
      <c r="I90" s="62" t="s">
        <v>710</v>
      </c>
      <c r="J90" s="154">
        <f t="shared" ref="J90:J91" si="33">IF(H90="Pa",G90,IF(H90="kPa",G90*1000,IF(H90="log-Pa",10^G90,IF(H90="mm Hg",G90*133.322,0))))</f>
        <v>0.660693448007596</v>
      </c>
      <c r="K90" s="265">
        <f t="shared" ref="K90:K91" si="34">IF(H90="Pa",LOG(G90),IF(H90="kPa",LOG(G90*1000),IF(H90="log-Pa",G90,IF(H90="mm Hg",LOG(G90*133.322),0))))</f>
        <v>-0.18</v>
      </c>
      <c r="L90" s="154">
        <f t="shared" ref="L90:L91" si="35">IF(H90="Pa",G90/133.322,IF(H90="kPa",(G90*1000)/133.322,IF(H90="log-Pa",(10^G90)/133.322,IF(H90="mm Hg",G90,0))))</f>
        <v>4.9556220879344443E-3</v>
      </c>
      <c r="M90" s="62">
        <v>25</v>
      </c>
      <c r="N90" s="29" t="s">
        <v>823</v>
      </c>
      <c r="O90" s="135">
        <f>VLOOKUP(N90,References!$B$7:$F$201,5,FALSE)</f>
        <v>95</v>
      </c>
      <c r="R90"/>
    </row>
    <row r="91" spans="1:18" x14ac:dyDescent="0.2">
      <c r="A91" s="885"/>
      <c r="B91" s="886"/>
      <c r="C91" s="826"/>
      <c r="D91" s="826"/>
      <c r="E91" s="228" t="s">
        <v>45</v>
      </c>
      <c r="F91" s="220" t="s">
        <v>8</v>
      </c>
      <c r="G91" s="664">
        <v>0.12</v>
      </c>
      <c r="H91" s="62" t="s">
        <v>706</v>
      </c>
      <c r="I91" s="62" t="s">
        <v>710</v>
      </c>
      <c r="J91" s="154">
        <f t="shared" si="33"/>
        <v>1.3182567385564072</v>
      </c>
      <c r="K91" s="265">
        <f t="shared" si="34"/>
        <v>0.12</v>
      </c>
      <c r="L91" s="154">
        <f t="shared" si="35"/>
        <v>9.8877659992829929E-3</v>
      </c>
      <c r="M91" s="62">
        <v>25</v>
      </c>
      <c r="N91" s="29" t="s">
        <v>823</v>
      </c>
      <c r="O91" s="135">
        <f>VLOOKUP(N91,References!$B$7:$F$201,5,FALSE)</f>
        <v>95</v>
      </c>
      <c r="R91"/>
    </row>
    <row r="92" spans="1:18" x14ac:dyDescent="0.2">
      <c r="A92" s="885"/>
      <c r="B92" s="886"/>
      <c r="C92" s="826"/>
      <c r="D92" s="826"/>
      <c r="E92" s="228" t="s">
        <v>45</v>
      </c>
      <c r="F92" s="220" t="s">
        <v>8</v>
      </c>
      <c r="G92" s="664">
        <v>6.7500000000000004E-2</v>
      </c>
      <c r="H92" s="62" t="s">
        <v>705</v>
      </c>
      <c r="I92" s="62" t="s">
        <v>711</v>
      </c>
      <c r="J92" s="154">
        <f t="shared" si="30"/>
        <v>8.9992350000000005</v>
      </c>
      <c r="K92" s="265">
        <f t="shared" si="31"/>
        <v>0.95420559283938544</v>
      </c>
      <c r="L92" s="154">
        <f t="shared" si="32"/>
        <v>6.7500000000000004E-2</v>
      </c>
      <c r="M92" s="62" t="s">
        <v>708</v>
      </c>
      <c r="N92" s="29" t="s">
        <v>662</v>
      </c>
      <c r="O92" s="135">
        <f>VLOOKUP(N92,References!$B$7:$F$201,5,FALSE)</f>
        <v>26</v>
      </c>
      <c r="R92"/>
    </row>
    <row r="93" spans="1:18" x14ac:dyDescent="0.2">
      <c r="A93" s="885"/>
      <c r="B93" s="886"/>
      <c r="C93" s="826"/>
      <c r="D93" s="826"/>
      <c r="E93" s="228"/>
      <c r="F93" s="220"/>
      <c r="G93" s="664">
        <v>0.17100000000000001</v>
      </c>
      <c r="H93" s="62" t="s">
        <v>705</v>
      </c>
      <c r="I93" s="62" t="s">
        <v>659</v>
      </c>
      <c r="J93" s="154">
        <f t="shared" si="30"/>
        <v>22.798062000000002</v>
      </c>
      <c r="K93" s="265">
        <f t="shared" si="31"/>
        <v>1.3578979304005143</v>
      </c>
      <c r="L93" s="154">
        <f t="shared" si="32"/>
        <v>0.17100000000000001</v>
      </c>
      <c r="M93" s="62" t="s">
        <v>708</v>
      </c>
      <c r="N93" s="29" t="s">
        <v>662</v>
      </c>
      <c r="O93" s="135">
        <f>VLOOKUP(N93,References!$B$7:$F$201,5,FALSE)</f>
        <v>26</v>
      </c>
      <c r="R93"/>
    </row>
    <row r="94" spans="1:18" x14ac:dyDescent="0.2">
      <c r="A94" s="889"/>
      <c r="B94" s="868"/>
      <c r="C94" s="811"/>
      <c r="D94" s="811"/>
      <c r="E94" s="270"/>
      <c r="F94" s="391"/>
      <c r="G94" s="596">
        <v>8.4399999999999996E-3</v>
      </c>
      <c r="H94" s="63" t="s">
        <v>705</v>
      </c>
      <c r="I94" s="63" t="s">
        <v>661</v>
      </c>
      <c r="J94" s="179">
        <f t="shared" si="30"/>
        <v>1.1252376799999999</v>
      </c>
      <c r="K94" s="271">
        <f t="shared" si="31"/>
        <v>5.1244266634015469E-2</v>
      </c>
      <c r="L94" s="179">
        <f t="shared" si="32"/>
        <v>8.4399999999999996E-3</v>
      </c>
      <c r="M94" s="63" t="s">
        <v>708</v>
      </c>
      <c r="N94" s="36" t="s">
        <v>662</v>
      </c>
      <c r="O94" s="190">
        <f>VLOOKUP(N94,References!$B$7:$F$201,5,FALSE)</f>
        <v>26</v>
      </c>
      <c r="R94"/>
    </row>
    <row r="95" spans="1:18" x14ac:dyDescent="0.2">
      <c r="A95" s="885" t="s">
        <v>46</v>
      </c>
      <c r="B95" s="886" t="s">
        <v>47</v>
      </c>
      <c r="C95" s="826">
        <v>514.1</v>
      </c>
      <c r="D95" s="826" t="s">
        <v>9</v>
      </c>
      <c r="E95" s="228" t="s">
        <v>47</v>
      </c>
      <c r="F95" s="220" t="s">
        <v>9</v>
      </c>
      <c r="G95" s="62">
        <v>3.129</v>
      </c>
      <c r="H95" s="62" t="s">
        <v>709</v>
      </c>
      <c r="I95" s="62" t="s">
        <v>653</v>
      </c>
      <c r="J95" s="154">
        <f t="shared" si="30"/>
        <v>3129</v>
      </c>
      <c r="K95" s="265">
        <f t="shared" si="31"/>
        <v>3.4954055631461931</v>
      </c>
      <c r="L95" s="154">
        <f t="shared" si="32"/>
        <v>23.469494907067102</v>
      </c>
      <c r="M95" s="62">
        <v>129.56</v>
      </c>
      <c r="N95" s="29" t="s">
        <v>712</v>
      </c>
      <c r="O95" s="135">
        <f>VLOOKUP(N95,References!$B$7:$F$201,5,FALSE)</f>
        <v>40</v>
      </c>
      <c r="R95"/>
    </row>
    <row r="96" spans="1:18" x14ac:dyDescent="0.2">
      <c r="A96" s="885"/>
      <c r="B96" s="886"/>
      <c r="C96" s="826"/>
      <c r="D96" s="826"/>
      <c r="E96" s="228" t="s">
        <v>47</v>
      </c>
      <c r="F96" s="220" t="s">
        <v>9</v>
      </c>
      <c r="G96" s="664">
        <v>0.22900000000000001</v>
      </c>
      <c r="H96" s="62" t="s">
        <v>703</v>
      </c>
      <c r="I96" s="62" t="s">
        <v>710</v>
      </c>
      <c r="J96" s="154">
        <f t="shared" si="30"/>
        <v>0.22900000000000001</v>
      </c>
      <c r="K96" s="265">
        <f t="shared" si="31"/>
        <v>-0.64016451766011195</v>
      </c>
      <c r="L96" s="154">
        <f t="shared" si="32"/>
        <v>1.7176459999099923E-3</v>
      </c>
      <c r="M96" s="62">
        <v>25</v>
      </c>
      <c r="N96" s="29" t="s">
        <v>712</v>
      </c>
      <c r="O96" s="135">
        <f>VLOOKUP(N96,References!$B$7:$F$201,5,FALSE)</f>
        <v>40</v>
      </c>
      <c r="R96"/>
    </row>
    <row r="97" spans="1:18" x14ac:dyDescent="0.2">
      <c r="A97" s="885"/>
      <c r="B97" s="886"/>
      <c r="C97" s="826"/>
      <c r="D97" s="826"/>
      <c r="E97" s="228" t="s">
        <v>47</v>
      </c>
      <c r="F97" s="220" t="s">
        <v>9</v>
      </c>
      <c r="G97" s="664">
        <v>0.10161695220725403</v>
      </c>
      <c r="H97" s="62" t="s">
        <v>703</v>
      </c>
      <c r="I97" s="62" t="s">
        <v>710</v>
      </c>
      <c r="J97" s="154">
        <f t="shared" si="30"/>
        <v>0.10161695220725403</v>
      </c>
      <c r="K97" s="265">
        <f t="shared" si="31"/>
        <v>-0.99303383500554299</v>
      </c>
      <c r="L97" s="154">
        <f t="shared" si="32"/>
        <v>7.6219192786827403E-4</v>
      </c>
      <c r="M97" s="62">
        <v>20</v>
      </c>
      <c r="N97" s="29" t="s">
        <v>712</v>
      </c>
      <c r="O97" s="135">
        <f>VLOOKUP(N97,References!$B$7:$F$201,5,FALSE)</f>
        <v>40</v>
      </c>
      <c r="R97"/>
    </row>
    <row r="98" spans="1:18" x14ac:dyDescent="0.2">
      <c r="A98" s="885"/>
      <c r="B98" s="886"/>
      <c r="C98" s="826"/>
      <c r="D98" s="826"/>
      <c r="E98" s="228" t="s">
        <v>47</v>
      </c>
      <c r="F98" s="220" t="s">
        <v>9</v>
      </c>
      <c r="G98" s="62">
        <v>-0.64</v>
      </c>
      <c r="H98" s="62" t="s">
        <v>706</v>
      </c>
      <c r="I98" s="62" t="s">
        <v>653</v>
      </c>
      <c r="J98" s="154">
        <f t="shared" si="30"/>
        <v>0.22908676527677729</v>
      </c>
      <c r="K98" s="265">
        <f t="shared" si="31"/>
        <v>-0.64</v>
      </c>
      <c r="L98" s="154">
        <f t="shared" si="32"/>
        <v>1.7182967948033881E-3</v>
      </c>
      <c r="M98" s="62">
        <v>25</v>
      </c>
      <c r="N98" s="29" t="s">
        <v>504</v>
      </c>
      <c r="O98" s="135">
        <f>VLOOKUP(N98,References!$B$7:$F$201,5,FALSE)</f>
        <v>8</v>
      </c>
      <c r="R98"/>
    </row>
    <row r="99" spans="1:18" x14ac:dyDescent="0.2">
      <c r="A99" s="885"/>
      <c r="B99" s="886"/>
      <c r="C99" s="826"/>
      <c r="D99" s="826"/>
      <c r="E99" s="228" t="s">
        <v>47</v>
      </c>
      <c r="F99" s="220" t="s">
        <v>9</v>
      </c>
      <c r="G99" s="62">
        <v>-0.84</v>
      </c>
      <c r="H99" s="62" t="s">
        <v>706</v>
      </c>
      <c r="I99" s="62" t="s">
        <v>657</v>
      </c>
      <c r="J99" s="154">
        <f t="shared" si="30"/>
        <v>0.14454397707459271</v>
      </c>
      <c r="K99" s="265">
        <f t="shared" si="31"/>
        <v>-0.84</v>
      </c>
      <c r="L99" s="154">
        <f t="shared" si="32"/>
        <v>1.0841719826779729E-3</v>
      </c>
      <c r="M99" s="62">
        <v>25</v>
      </c>
      <c r="N99" s="29" t="s">
        <v>504</v>
      </c>
      <c r="O99" s="135">
        <f>VLOOKUP(N99,References!$B$7:$F$201,5,FALSE)</f>
        <v>8</v>
      </c>
      <c r="R99"/>
    </row>
    <row r="100" spans="1:18" x14ac:dyDescent="0.2">
      <c r="A100" s="885"/>
      <c r="B100" s="886"/>
      <c r="C100" s="826"/>
      <c r="D100" s="826"/>
      <c r="E100" s="228" t="s">
        <v>47</v>
      </c>
      <c r="F100" s="220" t="s">
        <v>9</v>
      </c>
      <c r="G100" s="62">
        <v>-2.2799999999999998</v>
      </c>
      <c r="H100" s="62" t="s">
        <v>706</v>
      </c>
      <c r="I100" s="62" t="s">
        <v>655</v>
      </c>
      <c r="J100" s="154">
        <f t="shared" si="30"/>
        <v>5.2480746024977237E-3</v>
      </c>
      <c r="K100" s="265">
        <f t="shared" si="31"/>
        <v>-2.2799999999999998</v>
      </c>
      <c r="L100" s="154">
        <f t="shared" si="32"/>
        <v>3.9363905450696234E-5</v>
      </c>
      <c r="M100" s="62">
        <v>25</v>
      </c>
      <c r="N100" s="29" t="s">
        <v>504</v>
      </c>
      <c r="O100" s="135">
        <f>VLOOKUP(N100,References!$B$7:$F$201,5,FALSE)</f>
        <v>8</v>
      </c>
      <c r="R100"/>
    </row>
    <row r="101" spans="1:18" x14ac:dyDescent="0.2">
      <c r="A101" s="885"/>
      <c r="B101" s="886"/>
      <c r="C101" s="826"/>
      <c r="D101" s="826"/>
      <c r="E101" s="228" t="s">
        <v>47</v>
      </c>
      <c r="F101" s="220" t="s">
        <v>9</v>
      </c>
      <c r="G101" s="62">
        <v>-1.45</v>
      </c>
      <c r="H101" s="62" t="s">
        <v>706</v>
      </c>
      <c r="I101" s="62" t="s">
        <v>658</v>
      </c>
      <c r="J101" s="154">
        <f t="shared" si="30"/>
        <v>3.548133892335753E-2</v>
      </c>
      <c r="K101" s="265">
        <f t="shared" si="31"/>
        <v>-1.45</v>
      </c>
      <c r="L101" s="154">
        <f t="shared" si="32"/>
        <v>2.661326632015536E-4</v>
      </c>
      <c r="M101" s="62">
        <v>25</v>
      </c>
      <c r="N101" s="29" t="s">
        <v>504</v>
      </c>
      <c r="O101" s="135">
        <f>VLOOKUP(N101,References!$B$7:$F$201,5,FALSE)</f>
        <v>8</v>
      </c>
      <c r="R101"/>
    </row>
    <row r="102" spans="1:18" x14ac:dyDescent="0.2">
      <c r="A102" s="885"/>
      <c r="B102" s="886"/>
      <c r="C102" s="826"/>
      <c r="D102" s="826"/>
      <c r="E102" s="228" t="s">
        <v>47</v>
      </c>
      <c r="F102" s="220" t="s">
        <v>9</v>
      </c>
      <c r="G102" s="62">
        <v>3</v>
      </c>
      <c r="H102" s="62" t="s">
        <v>706</v>
      </c>
      <c r="I102" s="62" t="s">
        <v>653</v>
      </c>
      <c r="J102" s="154">
        <f t="shared" si="30"/>
        <v>1000</v>
      </c>
      <c r="K102" s="265">
        <f t="shared" si="31"/>
        <v>3</v>
      </c>
      <c r="L102" s="154">
        <f t="shared" si="32"/>
        <v>7.5006375541921058</v>
      </c>
      <c r="M102" s="62" t="s">
        <v>708</v>
      </c>
      <c r="N102" s="29" t="s">
        <v>740</v>
      </c>
      <c r="O102" s="135">
        <f>VLOOKUP(N102,References!$B$7:$F$201,5,FALSE)</f>
        <v>37</v>
      </c>
      <c r="R102"/>
    </row>
    <row r="103" spans="1:18" x14ac:dyDescent="0.2">
      <c r="A103" s="885"/>
      <c r="B103" s="886"/>
      <c r="C103" s="826"/>
      <c r="D103" s="826"/>
      <c r="E103" s="228" t="s">
        <v>47</v>
      </c>
      <c r="F103" s="220" t="s">
        <v>9</v>
      </c>
      <c r="G103" s="62">
        <v>0.82</v>
      </c>
      <c r="H103" s="62" t="s">
        <v>706</v>
      </c>
      <c r="I103" s="62" t="s">
        <v>657</v>
      </c>
      <c r="J103" s="154">
        <f t="shared" si="30"/>
        <v>6.6069344800759611</v>
      </c>
      <c r="K103" s="265">
        <f t="shared" si="31"/>
        <v>0.82</v>
      </c>
      <c r="L103" s="154">
        <f t="shared" si="32"/>
        <v>4.9556220879344449E-2</v>
      </c>
      <c r="M103" s="62" t="s">
        <v>708</v>
      </c>
      <c r="N103" s="29" t="s">
        <v>492</v>
      </c>
      <c r="O103" s="135">
        <f>VLOOKUP(N103,References!$B$7:$F$201,5,FALSE)</f>
        <v>84</v>
      </c>
      <c r="R103"/>
    </row>
    <row r="104" spans="1:18" x14ac:dyDescent="0.2">
      <c r="A104" s="885"/>
      <c r="B104" s="886"/>
      <c r="C104" s="826"/>
      <c r="D104" s="826"/>
      <c r="E104" s="228" t="s">
        <v>47</v>
      </c>
      <c r="F104" s="220" t="s">
        <v>9</v>
      </c>
      <c r="G104" s="62">
        <v>-0.63</v>
      </c>
      <c r="H104" s="62" t="s">
        <v>706</v>
      </c>
      <c r="I104" s="62" t="s">
        <v>653</v>
      </c>
      <c r="J104" s="154">
        <f>IF(H104="Pa",G104,IF(H104="kPa",G104*1000,IF(H104="log-Pa",10^G104,IF(H104="mm Hg",G104*133.322,0))))</f>
        <v>0.23442288153199217</v>
      </c>
      <c r="K104" s="265">
        <f>IF(H104="Pa",LOG(G104),IF(H104="kPa",LOG(G104*1000),IF(H104="log-Pa",G104,IF(H104="mm Hg",LOG(G104*133.322),0))))</f>
        <v>-0.63</v>
      </c>
      <c r="L104" s="154">
        <f>IF(H104="Pa",G104/133.322,IF(H104="kPa",(G104*1000)/133.322,IF(H104="log-Pa",(10^G104)/133.322,IF(H104="mm Hg",G104,0))))</f>
        <v>1.7583210687807877E-3</v>
      </c>
      <c r="M104" s="62">
        <v>25</v>
      </c>
      <c r="N104" s="29" t="s">
        <v>482</v>
      </c>
      <c r="O104" s="135">
        <f>VLOOKUP(N104,References!$B$7:$F$201,5,FALSE)</f>
        <v>12</v>
      </c>
      <c r="R104"/>
    </row>
    <row r="105" spans="1:18" x14ac:dyDescent="0.2">
      <c r="A105" s="885"/>
      <c r="B105" s="886"/>
      <c r="C105" s="826"/>
      <c r="D105" s="826"/>
      <c r="E105" s="228" t="s">
        <v>47</v>
      </c>
      <c r="F105" s="220" t="s">
        <v>9</v>
      </c>
      <c r="G105" s="62">
        <v>5.0000000000000001E-3</v>
      </c>
      <c r="H105" s="62" t="s">
        <v>706</v>
      </c>
      <c r="I105" s="62" t="s">
        <v>707</v>
      </c>
      <c r="J105" s="154">
        <f>IF(H105="Pa",G105,IF(H105="kPa",G105*1000,IF(H105="log-Pa",10^G105,IF(H105="mm Hg",G105*133.322,0))))</f>
        <v>1.0115794542598986</v>
      </c>
      <c r="K105" s="265">
        <f>IF(H105="Pa",LOG(G105),IF(H105="kPa",LOG(G105*1000),IF(H105="log-Pa",G105,IF(H105="mm Hg",LOG(G105*133.322),0))))</f>
        <v>5.0000000000000001E-3</v>
      </c>
      <c r="L105" s="154">
        <f>IF(H105="Pa",G105/133.322,IF(H105="kPa",(G105*1000)/133.322,IF(H105="log-Pa",(10^G105)/133.322,IF(H105="mm Hg",G105,0))))</f>
        <v>7.5874908436709514E-3</v>
      </c>
      <c r="M105" s="62">
        <v>25</v>
      </c>
      <c r="N105" s="29" t="s">
        <v>482</v>
      </c>
      <c r="O105" s="135">
        <f>VLOOKUP(N105,References!$B$7:$F$201,5,FALSE)</f>
        <v>12</v>
      </c>
      <c r="R105"/>
    </row>
    <row r="106" spans="1:18" x14ac:dyDescent="0.2">
      <c r="A106" s="885"/>
      <c r="B106" s="886"/>
      <c r="C106" s="826"/>
      <c r="D106" s="826"/>
      <c r="E106" s="228" t="s">
        <v>47</v>
      </c>
      <c r="F106" s="220" t="s">
        <v>9</v>
      </c>
      <c r="G106" s="62">
        <v>1.07</v>
      </c>
      <c r="H106" s="62" t="s">
        <v>706</v>
      </c>
      <c r="I106" s="62" t="s">
        <v>710</v>
      </c>
      <c r="J106" s="154">
        <f>IF(H106="Pa",G106,IF(H106="kPa",G106*1000,IF(H106="log-Pa",10^G106,IF(H106="mm Hg",G106*133.322,0))))</f>
        <v>11.748975549395301</v>
      </c>
      <c r="K106" s="265">
        <f>IF(H106="Pa",LOG(G106),IF(H106="kPa",LOG(G106*1000),IF(H106="log-Pa",G106,IF(H106="mm Hg",LOG(G106*133.322),0))))</f>
        <v>1.07</v>
      </c>
      <c r="L106" s="154">
        <f>IF(H106="Pa",G106/133.322,IF(H106="kPa",(G106*1000)/133.322,IF(H106="log-Pa",(10^G106)/133.322,IF(H106="mm Hg",G106,0))))</f>
        <v>8.8124807229079227E-2</v>
      </c>
      <c r="M106" s="62">
        <v>25</v>
      </c>
      <c r="N106" s="29" t="s">
        <v>580</v>
      </c>
      <c r="O106" s="135">
        <f>VLOOKUP(N106,References!$B$7:$F$201,5,FALSE)</f>
        <v>44</v>
      </c>
      <c r="R106"/>
    </row>
    <row r="107" spans="1:18" x14ac:dyDescent="0.2">
      <c r="A107" s="885"/>
      <c r="B107" s="886"/>
      <c r="C107" s="826"/>
      <c r="D107" s="826"/>
      <c r="E107" s="228" t="s">
        <v>47</v>
      </c>
      <c r="F107" s="220" t="s">
        <v>9</v>
      </c>
      <c r="G107" s="664">
        <v>-0.99</v>
      </c>
      <c r="H107" s="62" t="s">
        <v>706</v>
      </c>
      <c r="I107" s="62" t="s">
        <v>710</v>
      </c>
      <c r="J107" s="154">
        <f t="shared" ref="J107:J108" si="36">IF(H107="Pa",G107,IF(H107="kPa",G107*1000,IF(H107="log-Pa",10^G107,IF(H107="mm Hg",G107*133.322,0))))</f>
        <v>0.10232929922807538</v>
      </c>
      <c r="K107" s="265">
        <f t="shared" ref="K107:K108" si="37">IF(H107="Pa",LOG(G107),IF(H107="kPa",LOG(G107*1000),IF(H107="log-Pa",G107,IF(H107="mm Hg",LOG(G107*133.322),0))))</f>
        <v>-0.99</v>
      </c>
      <c r="L107" s="154">
        <f t="shared" ref="L107:L108" si="38">IF(H107="Pa",G107/133.322,IF(H107="kPa",(G107*1000)/133.322,IF(H107="log-Pa",(10^G107)/133.322,IF(H107="mm Hg",G107,0))))</f>
        <v>7.6753498468426344E-4</v>
      </c>
      <c r="M107" s="62">
        <v>25</v>
      </c>
      <c r="N107" s="29" t="s">
        <v>823</v>
      </c>
      <c r="O107" s="135">
        <f>VLOOKUP(N107,References!$B$7:$F$201,5,FALSE)</f>
        <v>95</v>
      </c>
      <c r="R107"/>
    </row>
    <row r="108" spans="1:18" x14ac:dyDescent="0.2">
      <c r="A108" s="885"/>
      <c r="B108" s="886"/>
      <c r="C108" s="826"/>
      <c r="D108" s="826"/>
      <c r="E108" s="228" t="s">
        <v>47</v>
      </c>
      <c r="F108" s="220" t="s">
        <v>9</v>
      </c>
      <c r="G108" s="664">
        <v>-0.6</v>
      </c>
      <c r="H108" s="62" t="s">
        <v>706</v>
      </c>
      <c r="I108" s="62" t="s">
        <v>710</v>
      </c>
      <c r="J108" s="154">
        <f t="shared" si="36"/>
        <v>0.25118864315095801</v>
      </c>
      <c r="K108" s="265">
        <f t="shared" si="37"/>
        <v>-0.6</v>
      </c>
      <c r="L108" s="154">
        <f t="shared" si="38"/>
        <v>1.8840749700046355E-3</v>
      </c>
      <c r="M108" s="62">
        <v>25</v>
      </c>
      <c r="N108" s="29" t="s">
        <v>823</v>
      </c>
      <c r="O108" s="135">
        <f>VLOOKUP(N108,References!$B$7:$F$201,5,FALSE)</f>
        <v>95</v>
      </c>
      <c r="R108"/>
    </row>
    <row r="109" spans="1:18" x14ac:dyDescent="0.2">
      <c r="A109" s="885"/>
      <c r="B109" s="886"/>
      <c r="C109" s="826"/>
      <c r="D109" s="826"/>
      <c r="E109" s="228" t="s">
        <v>47</v>
      </c>
      <c r="F109" s="220" t="s">
        <v>9</v>
      </c>
      <c r="G109" s="663">
        <v>4.2700000000000002E-2</v>
      </c>
      <c r="H109" s="62" t="s">
        <v>705</v>
      </c>
      <c r="I109" s="62" t="s">
        <v>711</v>
      </c>
      <c r="J109" s="154">
        <f t="shared" si="30"/>
        <v>5.6928494000000001</v>
      </c>
      <c r="K109" s="265">
        <f t="shared" si="31"/>
        <v>0.75532969503338432</v>
      </c>
      <c r="L109" s="154">
        <f t="shared" si="32"/>
        <v>4.2700000000000002E-2</v>
      </c>
      <c r="M109" s="62" t="s">
        <v>708</v>
      </c>
      <c r="N109" s="29" t="s">
        <v>662</v>
      </c>
      <c r="O109" s="135">
        <f>VLOOKUP(N109,References!$B$7:$F$201,5,FALSE)</f>
        <v>26</v>
      </c>
      <c r="R109"/>
    </row>
    <row r="110" spans="1:18" x14ac:dyDescent="0.2">
      <c r="A110" s="885"/>
      <c r="B110" s="886"/>
      <c r="C110" s="826"/>
      <c r="D110" s="826"/>
      <c r="E110" s="228"/>
      <c r="F110" s="220"/>
      <c r="G110" s="663">
        <v>4.6300000000000001E-2</v>
      </c>
      <c r="H110" s="62" t="s">
        <v>705</v>
      </c>
      <c r="I110" s="62" t="s">
        <v>659</v>
      </c>
      <c r="J110" s="154">
        <f t="shared" si="30"/>
        <v>6.1728086000000006</v>
      </c>
      <c r="K110" s="265">
        <f t="shared" si="31"/>
        <v>0.79048281102631368</v>
      </c>
      <c r="L110" s="154">
        <f t="shared" si="32"/>
        <v>4.6300000000000001E-2</v>
      </c>
      <c r="M110" s="62" t="s">
        <v>708</v>
      </c>
      <c r="N110" s="29" t="s">
        <v>662</v>
      </c>
      <c r="O110" s="135">
        <f>VLOOKUP(N110,References!$B$7:$F$201,5,FALSE)</f>
        <v>26</v>
      </c>
      <c r="R110"/>
    </row>
    <row r="111" spans="1:18" x14ac:dyDescent="0.2">
      <c r="A111" s="889"/>
      <c r="B111" s="868"/>
      <c r="C111" s="811"/>
      <c r="D111" s="811"/>
      <c r="E111" s="270"/>
      <c r="F111" s="391"/>
      <c r="G111" s="595">
        <v>1.4599999999999999E-3</v>
      </c>
      <c r="H111" s="63" t="s">
        <v>705</v>
      </c>
      <c r="I111" s="63" t="s">
        <v>661</v>
      </c>
      <c r="J111" s="179">
        <f t="shared" si="30"/>
        <v>0.19465011999999998</v>
      </c>
      <c r="K111" s="271">
        <f t="shared" si="31"/>
        <v>-0.71074532420720249</v>
      </c>
      <c r="L111" s="179">
        <f t="shared" si="32"/>
        <v>1.4599999999999999E-3</v>
      </c>
      <c r="M111" s="63" t="s">
        <v>708</v>
      </c>
      <c r="N111" s="36" t="s">
        <v>662</v>
      </c>
      <c r="O111" s="190">
        <f>VLOOKUP(N111,References!$B$7:$F$201,5,FALSE)</f>
        <v>26</v>
      </c>
      <c r="R111"/>
    </row>
    <row r="112" spans="1:18" x14ac:dyDescent="0.2">
      <c r="A112" s="888" t="s">
        <v>48</v>
      </c>
      <c r="B112" s="867" t="s">
        <v>49</v>
      </c>
      <c r="C112" s="810">
        <v>564.1</v>
      </c>
      <c r="D112" s="810" t="s">
        <v>10</v>
      </c>
      <c r="E112" s="230" t="s">
        <v>49</v>
      </c>
      <c r="F112" s="231" t="s">
        <v>10</v>
      </c>
      <c r="G112" s="62">
        <v>0.61599999999999999</v>
      </c>
      <c r="H112" s="62" t="s">
        <v>709</v>
      </c>
      <c r="I112" s="62" t="s">
        <v>653</v>
      </c>
      <c r="J112" s="154">
        <f t="shared" si="30"/>
        <v>616</v>
      </c>
      <c r="K112" s="265">
        <f t="shared" si="31"/>
        <v>2.7895807121644256</v>
      </c>
      <c r="L112" s="154">
        <f t="shared" si="32"/>
        <v>4.6203927333823378</v>
      </c>
      <c r="M112" s="62">
        <v>112.04</v>
      </c>
      <c r="N112" s="29" t="s">
        <v>712</v>
      </c>
      <c r="O112" s="135">
        <f>VLOOKUP(N112,References!$B$7:$F$201,5,FALSE)</f>
        <v>40</v>
      </c>
      <c r="R112"/>
    </row>
    <row r="113" spans="1:18" x14ac:dyDescent="0.2">
      <c r="A113" s="885"/>
      <c r="B113" s="886"/>
      <c r="C113" s="826"/>
      <c r="D113" s="826"/>
      <c r="E113" s="228" t="s">
        <v>49</v>
      </c>
      <c r="F113" s="220" t="s">
        <v>10</v>
      </c>
      <c r="G113" s="663">
        <v>0.104791707378393</v>
      </c>
      <c r="H113" s="62" t="s">
        <v>703</v>
      </c>
      <c r="I113" s="62" t="s">
        <v>710</v>
      </c>
      <c r="J113" s="154">
        <f t="shared" si="30"/>
        <v>0.104791707378393</v>
      </c>
      <c r="K113" s="265">
        <f t="shared" si="31"/>
        <v>-0.97967308359560745</v>
      </c>
      <c r="L113" s="154">
        <f t="shared" si="32"/>
        <v>7.8600461573028455E-4</v>
      </c>
      <c r="M113" s="62">
        <v>25</v>
      </c>
      <c r="N113" s="29" t="s">
        <v>712</v>
      </c>
      <c r="O113" s="135">
        <f>VLOOKUP(N113,References!$B$7:$F$201,5,FALSE)</f>
        <v>40</v>
      </c>
      <c r="R113"/>
    </row>
    <row r="114" spans="1:18" x14ac:dyDescent="0.2">
      <c r="A114" s="885"/>
      <c r="B114" s="886"/>
      <c r="C114" s="826"/>
      <c r="D114" s="826"/>
      <c r="E114" s="228" t="s">
        <v>49</v>
      </c>
      <c r="F114" s="220" t="s">
        <v>10</v>
      </c>
      <c r="G114" s="663">
        <v>4.5761025304156933E-2</v>
      </c>
      <c r="H114" s="62" t="s">
        <v>703</v>
      </c>
      <c r="I114" s="62" t="s">
        <v>710</v>
      </c>
      <c r="J114" s="154">
        <f t="shared" si="30"/>
        <v>4.5761025304156933E-2</v>
      </c>
      <c r="K114" s="265">
        <f t="shared" si="31"/>
        <v>-1.3395042534687656</v>
      </c>
      <c r="L114" s="154">
        <f t="shared" si="32"/>
        <v>3.4323686491469473E-4</v>
      </c>
      <c r="M114" s="62">
        <v>20</v>
      </c>
      <c r="N114" s="29" t="s">
        <v>712</v>
      </c>
      <c r="O114" s="135">
        <f>VLOOKUP(N114,References!$B$7:$F$201,5,FALSE)</f>
        <v>40</v>
      </c>
      <c r="R114"/>
    </row>
    <row r="115" spans="1:18" x14ac:dyDescent="0.2">
      <c r="A115" s="885"/>
      <c r="B115" s="886"/>
      <c r="C115" s="826"/>
      <c r="D115" s="826"/>
      <c r="E115" s="228" t="s">
        <v>49</v>
      </c>
      <c r="F115" s="220" t="s">
        <v>10</v>
      </c>
      <c r="G115" s="62">
        <v>-0.98</v>
      </c>
      <c r="H115" s="62" t="s">
        <v>706</v>
      </c>
      <c r="I115" s="62" t="s">
        <v>653</v>
      </c>
      <c r="J115" s="154">
        <f t="shared" si="30"/>
        <v>0.10471285480508996</v>
      </c>
      <c r="K115" s="265">
        <f t="shared" si="31"/>
        <v>-0.98</v>
      </c>
      <c r="L115" s="154">
        <f t="shared" si="32"/>
        <v>7.8541317115772308E-4</v>
      </c>
      <c r="M115" s="62">
        <v>25</v>
      </c>
      <c r="N115" s="29" t="s">
        <v>504</v>
      </c>
      <c r="O115" s="135">
        <f>VLOOKUP(N115,References!$B$7:$F$201,5,FALSE)</f>
        <v>8</v>
      </c>
      <c r="R115"/>
    </row>
    <row r="116" spans="1:18" x14ac:dyDescent="0.2">
      <c r="A116" s="885"/>
      <c r="B116" s="886"/>
      <c r="C116" s="826"/>
      <c r="D116" s="826"/>
      <c r="E116" s="228" t="s">
        <v>49</v>
      </c>
      <c r="F116" s="220" t="s">
        <v>10</v>
      </c>
      <c r="G116" s="62">
        <v>-0.81</v>
      </c>
      <c r="H116" s="62" t="s">
        <v>706</v>
      </c>
      <c r="I116" s="62" t="s">
        <v>657</v>
      </c>
      <c r="J116" s="154">
        <f t="shared" si="30"/>
        <v>0.15488166189124808</v>
      </c>
      <c r="K116" s="265">
        <f t="shared" si="31"/>
        <v>-0.81</v>
      </c>
      <c r="L116" s="154">
        <f t="shared" si="32"/>
        <v>1.1617112096371797E-3</v>
      </c>
      <c r="M116" s="62">
        <v>25</v>
      </c>
      <c r="N116" s="29" t="s">
        <v>504</v>
      </c>
      <c r="O116" s="135">
        <f>VLOOKUP(N116,References!$B$7:$F$201,5,FALSE)</f>
        <v>8</v>
      </c>
      <c r="R116"/>
    </row>
    <row r="117" spans="1:18" x14ac:dyDescent="0.2">
      <c r="A117" s="885"/>
      <c r="B117" s="886"/>
      <c r="C117" s="826"/>
      <c r="D117" s="826"/>
      <c r="E117" s="228" t="s">
        <v>49</v>
      </c>
      <c r="F117" s="220" t="s">
        <v>10</v>
      </c>
      <c r="G117" s="62">
        <v>-2.4</v>
      </c>
      <c r="H117" s="62" t="s">
        <v>706</v>
      </c>
      <c r="I117" s="62" t="s">
        <v>655</v>
      </c>
      <c r="J117" s="154">
        <f t="shared" si="30"/>
        <v>3.9810717055349717E-3</v>
      </c>
      <c r="K117" s="265">
        <f t="shared" si="31"/>
        <v>-2.4</v>
      </c>
      <c r="L117" s="154">
        <f t="shared" si="32"/>
        <v>2.9860575940467225E-5</v>
      </c>
      <c r="M117" s="62">
        <v>25</v>
      </c>
      <c r="N117" s="29" t="s">
        <v>504</v>
      </c>
      <c r="O117" s="135">
        <f>VLOOKUP(N117,References!$B$7:$F$201,5,FALSE)</f>
        <v>8</v>
      </c>
      <c r="R117"/>
    </row>
    <row r="118" spans="1:18" x14ac:dyDescent="0.2">
      <c r="A118" s="885"/>
      <c r="B118" s="886"/>
      <c r="C118" s="826"/>
      <c r="D118" s="826"/>
      <c r="E118" s="228" t="s">
        <v>49</v>
      </c>
      <c r="F118" s="220" t="s">
        <v>10</v>
      </c>
      <c r="G118" s="62">
        <v>-1.4</v>
      </c>
      <c r="H118" s="62" t="s">
        <v>706</v>
      </c>
      <c r="I118" s="62" t="s">
        <v>658</v>
      </c>
      <c r="J118" s="154">
        <f t="shared" si="30"/>
        <v>3.9810717055349727E-2</v>
      </c>
      <c r="K118" s="265">
        <f t="shared" si="31"/>
        <v>-1.4</v>
      </c>
      <c r="L118" s="154">
        <f t="shared" si="32"/>
        <v>2.9860575940467236E-4</v>
      </c>
      <c r="M118" s="62">
        <v>25</v>
      </c>
      <c r="N118" s="29" t="s">
        <v>504</v>
      </c>
      <c r="O118" s="135">
        <f>VLOOKUP(N118,References!$B$7:$F$201,5,FALSE)</f>
        <v>8</v>
      </c>
      <c r="R118"/>
    </row>
    <row r="119" spans="1:18" x14ac:dyDescent="0.2">
      <c r="A119" s="885"/>
      <c r="B119" s="886"/>
      <c r="C119" s="826"/>
      <c r="D119" s="826"/>
      <c r="E119" s="228" t="s">
        <v>49</v>
      </c>
      <c r="F119" s="220" t="s">
        <v>10</v>
      </c>
      <c r="G119" s="62">
        <v>0.34</v>
      </c>
      <c r="H119" s="62" t="s">
        <v>706</v>
      </c>
      <c r="I119" s="62" t="s">
        <v>657</v>
      </c>
      <c r="J119" s="154">
        <f t="shared" si="30"/>
        <v>2.1877616239495525</v>
      </c>
      <c r="K119" s="265">
        <f t="shared" si="31"/>
        <v>0.34</v>
      </c>
      <c r="L119" s="154">
        <f t="shared" si="32"/>
        <v>1.6409606996216321E-2</v>
      </c>
      <c r="M119" s="62" t="s">
        <v>708</v>
      </c>
      <c r="N119" s="29" t="s">
        <v>492</v>
      </c>
      <c r="O119" s="135">
        <f>VLOOKUP(N119,References!$B$7:$F$201,5,FALSE)</f>
        <v>84</v>
      </c>
      <c r="R119"/>
    </row>
    <row r="120" spans="1:18" x14ac:dyDescent="0.2">
      <c r="A120" s="885"/>
      <c r="B120" s="886"/>
      <c r="C120" s="826"/>
      <c r="D120" s="826"/>
      <c r="E120" s="228" t="s">
        <v>49</v>
      </c>
      <c r="F120" s="220" t="s">
        <v>10</v>
      </c>
      <c r="G120" s="62">
        <v>-1</v>
      </c>
      <c r="H120" s="62" t="s">
        <v>706</v>
      </c>
      <c r="I120" s="62" t="s">
        <v>653</v>
      </c>
      <c r="J120" s="154">
        <f>IF(H120="Pa",G120,IF(H120="kPa",G120*1000,IF(H120="log-Pa",10^G120,IF(H120="mm Hg",G120*133.322,0))))</f>
        <v>0.1</v>
      </c>
      <c r="K120" s="265">
        <f>IF(H120="Pa",LOG(G120),IF(H120="kPa",LOG(G120*1000),IF(H120="log-Pa",G120,IF(H120="mm Hg",LOG(G120*133.322),0))))</f>
        <v>-1</v>
      </c>
      <c r="L120" s="154">
        <f>IF(H120="Pa",G120/133.322,IF(H120="kPa",(G120*1000)/133.322,IF(H120="log-Pa",(10^G120)/133.322,IF(H120="mm Hg",G120,0))))</f>
        <v>7.5006375541921062E-4</v>
      </c>
      <c r="M120" s="62">
        <v>25</v>
      </c>
      <c r="N120" s="29" t="s">
        <v>482</v>
      </c>
      <c r="O120" s="135">
        <f>VLOOKUP(N120,References!$B$7:$F$201,5,FALSE)</f>
        <v>12</v>
      </c>
      <c r="R120"/>
    </row>
    <row r="121" spans="1:18" x14ac:dyDescent="0.2">
      <c r="A121" s="885"/>
      <c r="B121" s="886"/>
      <c r="C121" s="826"/>
      <c r="D121" s="826"/>
      <c r="E121" s="228" t="s">
        <v>49</v>
      </c>
      <c r="F121" s="220" t="s">
        <v>10</v>
      </c>
      <c r="G121" s="62">
        <v>-0.59</v>
      </c>
      <c r="H121" s="62" t="s">
        <v>706</v>
      </c>
      <c r="I121" s="62" t="s">
        <v>707</v>
      </c>
      <c r="J121" s="154">
        <f>IF(H121="Pa",G121,IF(H121="kPa",G121*1000,IF(H121="log-Pa",10^G121,IF(H121="mm Hg",G121*133.322,0))))</f>
        <v>0.25703957827688634</v>
      </c>
      <c r="K121" s="265">
        <f>IF(H121="Pa",LOG(G121),IF(H121="kPa",LOG(G121*1000),IF(H121="log-Pa",G121,IF(H121="mm Hg",LOG(G121*133.322),0))))</f>
        <v>-0.59</v>
      </c>
      <c r="L121" s="154">
        <f>IF(H121="Pa",G121/133.322,IF(H121="kPa",(G121*1000)/133.322,IF(H121="log-Pa",(10^G121)/133.322,IF(H121="mm Hg",G121,0))))</f>
        <v>1.9279607137373152E-3</v>
      </c>
      <c r="M121" s="62">
        <v>25</v>
      </c>
      <c r="N121" s="29" t="s">
        <v>482</v>
      </c>
      <c r="O121" s="135">
        <f>VLOOKUP(N121,References!$B$7:$F$201,5,FALSE)</f>
        <v>12</v>
      </c>
      <c r="R121"/>
    </row>
    <row r="122" spans="1:18" x14ac:dyDescent="0.2">
      <c r="A122" s="885"/>
      <c r="B122" s="886"/>
      <c r="C122" s="826"/>
      <c r="D122" s="826"/>
      <c r="E122" s="228" t="s">
        <v>49</v>
      </c>
      <c r="F122" s="220" t="s">
        <v>10</v>
      </c>
      <c r="G122" s="62">
        <v>0.88</v>
      </c>
      <c r="H122" s="62" t="s">
        <v>706</v>
      </c>
      <c r="I122" s="62" t="s">
        <v>710</v>
      </c>
      <c r="J122" s="154">
        <f>IF(H122="Pa",G122,IF(H122="kPa",G122*1000,IF(H122="log-Pa",10^G122,IF(H122="mm Hg",G122*133.322,0))))</f>
        <v>7.5857757502918375</v>
      </c>
      <c r="K122" s="265">
        <f>IF(H122="Pa",LOG(G122),IF(H122="kPa",LOG(G122*1000),IF(H122="log-Pa",G122,IF(H122="mm Hg",LOG(G122*133.322),0))))</f>
        <v>0.88</v>
      </c>
      <c r="L122" s="154">
        <f>IF(H122="Pa",G122/133.322,IF(H122="kPa",(G122*1000)/133.322,IF(H122="log-Pa",(10^G122)/133.322,IF(H122="mm Hg",G122,0))))</f>
        <v>5.6898154470318756E-2</v>
      </c>
      <c r="M122" s="62">
        <v>25</v>
      </c>
      <c r="N122" s="29" t="s">
        <v>580</v>
      </c>
      <c r="O122" s="135">
        <f>VLOOKUP(N122,References!$B$7:$F$201,5,FALSE)</f>
        <v>44</v>
      </c>
      <c r="R122"/>
    </row>
    <row r="123" spans="1:18" x14ac:dyDescent="0.2">
      <c r="A123" s="885"/>
      <c r="B123" s="886"/>
      <c r="C123" s="826"/>
      <c r="D123" s="826"/>
      <c r="E123" s="228" t="s">
        <v>49</v>
      </c>
      <c r="F123" s="220" t="s">
        <v>10</v>
      </c>
      <c r="G123" s="664">
        <v>-1.65</v>
      </c>
      <c r="H123" s="62" t="s">
        <v>706</v>
      </c>
      <c r="I123" s="62" t="s">
        <v>710</v>
      </c>
      <c r="J123" s="154">
        <f t="shared" ref="J123:J124" si="39">IF(H123="Pa",G123,IF(H123="kPa",G123*1000,IF(H123="log-Pa",10^G123,IF(H123="mm Hg",G123*133.322,0))))</f>
        <v>2.2387211385683389E-2</v>
      </c>
      <c r="K123" s="265">
        <f t="shared" ref="K123:K124" si="40">IF(H123="Pa",LOG(G123),IF(H123="kPa",LOG(G123*1000),IF(H123="log-Pa",G123,IF(H123="mm Hg",LOG(G123*133.322),0))))</f>
        <v>-1.65</v>
      </c>
      <c r="L123" s="154">
        <f t="shared" ref="L123:L124" si="41">IF(H123="Pa",G123/133.322,IF(H123="kPa",(G123*1000)/133.322,IF(H123="log-Pa",(10^G123)/133.322,IF(H123="mm Hg",G123,0))))</f>
        <v>1.6791835845309392E-4</v>
      </c>
      <c r="M123" s="62">
        <v>25</v>
      </c>
      <c r="N123" s="29" t="s">
        <v>823</v>
      </c>
      <c r="O123" s="135">
        <f>VLOOKUP(N123,References!$B$7:$F$201,5,FALSE)</f>
        <v>95</v>
      </c>
      <c r="R123"/>
    </row>
    <row r="124" spans="1:18" x14ac:dyDescent="0.2">
      <c r="A124" s="885"/>
      <c r="B124" s="886"/>
      <c r="C124" s="826"/>
      <c r="D124" s="826"/>
      <c r="E124" s="228" t="s">
        <v>49</v>
      </c>
      <c r="F124" s="220" t="s">
        <v>10</v>
      </c>
      <c r="G124" s="664">
        <v>-0.8</v>
      </c>
      <c r="H124" s="62" t="s">
        <v>706</v>
      </c>
      <c r="I124" s="62" t="s">
        <v>710</v>
      </c>
      <c r="J124" s="154">
        <f t="shared" si="39"/>
        <v>0.15848931924611132</v>
      </c>
      <c r="K124" s="265">
        <f t="shared" si="40"/>
        <v>-0.8</v>
      </c>
      <c r="L124" s="154">
        <f t="shared" si="41"/>
        <v>1.1887709398757244E-3</v>
      </c>
      <c r="M124" s="62">
        <v>25</v>
      </c>
      <c r="N124" s="29" t="s">
        <v>823</v>
      </c>
      <c r="O124" s="135">
        <f>VLOOKUP(N124,References!$B$7:$F$201,5,FALSE)</f>
        <v>95</v>
      </c>
      <c r="R124"/>
    </row>
    <row r="125" spans="1:18" x14ac:dyDescent="0.2">
      <c r="A125" s="885"/>
      <c r="B125" s="886"/>
      <c r="C125" s="826"/>
      <c r="D125" s="826"/>
      <c r="E125" s="228" t="s">
        <v>49</v>
      </c>
      <c r="F125" s="220" t="s">
        <v>10</v>
      </c>
      <c r="G125" s="663">
        <v>2.9499999999999998E-2</v>
      </c>
      <c r="H125" s="62" t="s">
        <v>705</v>
      </c>
      <c r="I125" s="62" t="s">
        <v>711</v>
      </c>
      <c r="J125" s="154">
        <f t="shared" si="30"/>
        <v>3.9329989999999997</v>
      </c>
      <c r="K125" s="265">
        <f t="shared" si="31"/>
        <v>0.59472383598652345</v>
      </c>
      <c r="L125" s="154">
        <f t="shared" si="32"/>
        <v>2.9499999999999998E-2</v>
      </c>
      <c r="M125" s="62" t="s">
        <v>708</v>
      </c>
      <c r="N125" s="29" t="s">
        <v>662</v>
      </c>
      <c r="O125" s="135">
        <f>VLOOKUP(N125,References!$B$7:$F$201,5,FALSE)</f>
        <v>26</v>
      </c>
      <c r="R125"/>
    </row>
    <row r="126" spans="1:18" x14ac:dyDescent="0.2">
      <c r="A126" s="885"/>
      <c r="B126" s="886"/>
      <c r="C126" s="826"/>
      <c r="D126" s="826"/>
      <c r="E126" s="228"/>
      <c r="F126" s="220"/>
      <c r="G126" s="663">
        <v>2.47E-2</v>
      </c>
      <c r="H126" s="62" t="s">
        <v>705</v>
      </c>
      <c r="I126" s="62" t="s">
        <v>659</v>
      </c>
      <c r="J126" s="154">
        <f t="shared" si="30"/>
        <v>3.2930534000000002</v>
      </c>
      <c r="K126" s="265">
        <f t="shared" si="31"/>
        <v>0.51759877326802617</v>
      </c>
      <c r="L126" s="154">
        <f t="shared" si="32"/>
        <v>2.47E-2</v>
      </c>
      <c r="M126" s="62" t="s">
        <v>708</v>
      </c>
      <c r="N126" s="29" t="s">
        <v>662</v>
      </c>
      <c r="O126" s="135">
        <f>VLOOKUP(N126,References!$B$7:$F$201,5,FALSE)</f>
        <v>26</v>
      </c>
      <c r="R126"/>
    </row>
    <row r="127" spans="1:18" x14ac:dyDescent="0.2">
      <c r="A127" s="889"/>
      <c r="B127" s="868"/>
      <c r="C127" s="811"/>
      <c r="D127" s="811"/>
      <c r="E127" s="270"/>
      <c r="F127" s="391"/>
      <c r="G127" s="595">
        <v>6.4799999999999996E-2</v>
      </c>
      <c r="H127" s="63" t="s">
        <v>705</v>
      </c>
      <c r="I127" s="63" t="s">
        <v>661</v>
      </c>
      <c r="J127" s="179">
        <f t="shared" si="30"/>
        <v>8.6392655999999999</v>
      </c>
      <c r="K127" s="271">
        <f t="shared" si="31"/>
        <v>0.93647682587895376</v>
      </c>
      <c r="L127" s="179">
        <f t="shared" si="32"/>
        <v>6.4799999999999996E-2</v>
      </c>
      <c r="M127" s="63" t="s">
        <v>708</v>
      </c>
      <c r="N127" s="36" t="s">
        <v>662</v>
      </c>
      <c r="O127" s="190">
        <f>VLOOKUP(N127,References!$B$7:$F$201,5,FALSE)</f>
        <v>26</v>
      </c>
      <c r="R127"/>
    </row>
    <row r="128" spans="1:18" x14ac:dyDescent="0.2">
      <c r="A128" s="885" t="s">
        <v>50</v>
      </c>
      <c r="B128" s="886" t="s">
        <v>51</v>
      </c>
      <c r="C128" s="826">
        <f>C112+50</f>
        <v>614.1</v>
      </c>
      <c r="D128" s="826" t="s">
        <v>11</v>
      </c>
      <c r="E128" s="228" t="s">
        <v>51</v>
      </c>
      <c r="F128" s="220" t="s">
        <v>11</v>
      </c>
      <c r="G128" s="62">
        <v>0.85599999999999998</v>
      </c>
      <c r="H128" s="62" t="s">
        <v>709</v>
      </c>
      <c r="I128" s="62" t="s">
        <v>653</v>
      </c>
      <c r="J128" s="154">
        <f t="shared" si="30"/>
        <v>856</v>
      </c>
      <c r="K128" s="265">
        <f t="shared" si="31"/>
        <v>2.932473764677153</v>
      </c>
      <c r="L128" s="154">
        <f t="shared" si="32"/>
        <v>6.4205457463884432</v>
      </c>
      <c r="M128" s="62">
        <v>127.58</v>
      </c>
      <c r="N128" s="29" t="s">
        <v>712</v>
      </c>
      <c r="O128" s="135">
        <f>VLOOKUP(N128,References!$B$7:$F$201,5,FALSE)</f>
        <v>40</v>
      </c>
      <c r="R128"/>
    </row>
    <row r="129" spans="1:18" x14ac:dyDescent="0.2">
      <c r="A129" s="885"/>
      <c r="B129" s="886"/>
      <c r="C129" s="826"/>
      <c r="D129" s="826"/>
      <c r="E129" s="228" t="s">
        <v>51</v>
      </c>
      <c r="F129" s="220" t="s">
        <v>11</v>
      </c>
      <c r="G129" s="675">
        <v>1.0862803862295122E-44</v>
      </c>
      <c r="H129" s="62" t="s">
        <v>703</v>
      </c>
      <c r="I129" s="62" t="s">
        <v>710</v>
      </c>
      <c r="J129" s="154">
        <f t="shared" si="30"/>
        <v>1.0862803862295122E-44</v>
      </c>
      <c r="K129" s="265">
        <f t="shared" si="31"/>
        <v>-43.964058061970455</v>
      </c>
      <c r="L129" s="154">
        <f t="shared" si="32"/>
        <v>8.1477954593353856E-47</v>
      </c>
      <c r="M129" s="62">
        <v>25</v>
      </c>
      <c r="N129" s="29" t="s">
        <v>712</v>
      </c>
      <c r="O129" s="135">
        <f>VLOOKUP(N129,References!$B$7:$F$201,5,FALSE)</f>
        <v>40</v>
      </c>
      <c r="R129"/>
    </row>
    <row r="130" spans="1:18" x14ac:dyDescent="0.2">
      <c r="A130" s="885"/>
      <c r="B130" s="886"/>
      <c r="C130" s="826"/>
      <c r="D130" s="826"/>
      <c r="E130" s="228" t="s">
        <v>51</v>
      </c>
      <c r="F130" s="220" t="s">
        <v>11</v>
      </c>
      <c r="G130" s="675">
        <v>6.8077432163806535E-58</v>
      </c>
      <c r="H130" s="62" t="s">
        <v>703</v>
      </c>
      <c r="I130" s="62" t="s">
        <v>710</v>
      </c>
      <c r="J130" s="154">
        <f t="shared" si="30"/>
        <v>6.8077432163806535E-58</v>
      </c>
      <c r="K130" s="265">
        <f t="shared" si="31"/>
        <v>-57.166996833918198</v>
      </c>
      <c r="L130" s="154">
        <f t="shared" si="32"/>
        <v>5.1062414428081291E-60</v>
      </c>
      <c r="M130" s="62">
        <v>20</v>
      </c>
      <c r="N130" s="29" t="s">
        <v>712</v>
      </c>
      <c r="O130" s="135">
        <f>VLOOKUP(N130,References!$B$7:$F$201,5,FALSE)</f>
        <v>40</v>
      </c>
      <c r="R130"/>
    </row>
    <row r="131" spans="1:18" x14ac:dyDescent="0.2">
      <c r="A131" s="885"/>
      <c r="B131" s="886"/>
      <c r="C131" s="826"/>
      <c r="D131" s="826"/>
      <c r="E131" s="228" t="s">
        <v>51</v>
      </c>
      <c r="F131" s="220" t="s">
        <v>11</v>
      </c>
      <c r="G131" s="62">
        <v>-2.09</v>
      </c>
      <c r="H131" s="62" t="s">
        <v>706</v>
      </c>
      <c r="I131" s="62" t="s">
        <v>653</v>
      </c>
      <c r="J131" s="154">
        <f>IF(H131="Pa",G131,IF(H131="kPa",G131*1000,IF(H131="log-Pa",10^G131,IF(H131="mm Hg",G131*133.322,0))))</f>
        <v>8.1283051616409894E-3</v>
      </c>
      <c r="K131" s="265">
        <f>IF(H131="Pa",LOG(G131),IF(H131="kPa",LOG(G131*1000),IF(H131="log-Pa",G131,IF(H131="mm Hg",LOG(G131*133.322),0))))</f>
        <v>-2.09</v>
      </c>
      <c r="L131" s="154">
        <f>IF(H131="Pa",G131/133.322,IF(H131="kPa",(G131*1000)/133.322,IF(H131="log-Pa",(10^G131)/133.322,IF(H131="mm Hg",G131,0))))</f>
        <v>6.0967470947337945E-5</v>
      </c>
      <c r="M131" s="62">
        <v>25</v>
      </c>
      <c r="N131" s="29" t="s">
        <v>482</v>
      </c>
      <c r="O131" s="135">
        <f>VLOOKUP(N131,References!$B$7:$F$201,5,FALSE)</f>
        <v>12</v>
      </c>
      <c r="R131"/>
    </row>
    <row r="132" spans="1:18" x14ac:dyDescent="0.2">
      <c r="A132" s="885"/>
      <c r="B132" s="886"/>
      <c r="C132" s="826"/>
      <c r="D132" s="826"/>
      <c r="E132" s="228" t="s">
        <v>51</v>
      </c>
      <c r="F132" s="220" t="s">
        <v>11</v>
      </c>
      <c r="G132" s="62">
        <v>-1.07</v>
      </c>
      <c r="H132" s="62" t="s">
        <v>706</v>
      </c>
      <c r="I132" s="62" t="s">
        <v>707</v>
      </c>
      <c r="J132" s="154">
        <f>IF(H132="Pa",G132,IF(H132="kPa",G132*1000,IF(H132="log-Pa",10^G132,IF(H132="mm Hg",G132*133.322,0))))</f>
        <v>8.5113803820237616E-2</v>
      </c>
      <c r="K132" s="265">
        <f>IF(H132="Pa",LOG(G132),IF(H132="kPa",LOG(G132*1000),IF(H132="log-Pa",G132,IF(H132="mm Hg",LOG(G132*133.322),0))))</f>
        <v>-1.07</v>
      </c>
      <c r="L132" s="154">
        <f>IF(H132="Pa",G132/133.322,IF(H132="kPa",(G132*1000)/133.322,IF(H132="log-Pa",(10^G132)/133.322,IF(H132="mm Hg",G132,0))))</f>
        <v>6.3840779331421382E-4</v>
      </c>
      <c r="M132" s="62">
        <v>25</v>
      </c>
      <c r="N132" s="29" t="s">
        <v>482</v>
      </c>
      <c r="O132" s="135">
        <f>VLOOKUP(N132,References!$B$7:$F$201,5,FALSE)</f>
        <v>12</v>
      </c>
      <c r="R132"/>
    </row>
    <row r="133" spans="1:18" x14ac:dyDescent="0.2">
      <c r="A133" s="885"/>
      <c r="B133" s="886"/>
      <c r="C133" s="826"/>
      <c r="D133" s="826"/>
      <c r="E133" s="228" t="s">
        <v>51</v>
      </c>
      <c r="F133" s="220" t="s">
        <v>11</v>
      </c>
      <c r="G133" s="62">
        <v>-0.13</v>
      </c>
      <c r="H133" s="62" t="s">
        <v>706</v>
      </c>
      <c r="I133" s="62" t="s">
        <v>657</v>
      </c>
      <c r="J133" s="154">
        <f>IF(H133="Pa",G133,IF(H133="kPa",G133*1000,IF(H133="log-Pa",10^G133,IF(H133="mm Hg",G133*133.322,0))))</f>
        <v>0.74131024130091738</v>
      </c>
      <c r="K133" s="265">
        <f>IF(H133="Pa",LOG(G133),IF(H133="kPa",LOG(G133*1000),IF(H133="log-Pa",G133,IF(H133="mm Hg",LOG(G133*133.322),0))))</f>
        <v>-0.13</v>
      </c>
      <c r="L133" s="154">
        <f>IF(H133="Pa",G133/133.322,IF(H133="kPa",(G133*1000)/133.322,IF(H133="log-Pa",(10^G133)/133.322,IF(H133="mm Hg",G133,0))))</f>
        <v>5.5602994352088727E-3</v>
      </c>
      <c r="M133" s="62" t="s">
        <v>708</v>
      </c>
      <c r="N133" s="29" t="s">
        <v>492</v>
      </c>
      <c r="O133" s="135">
        <f>VLOOKUP(N133,References!$B$7:$F$201,5,FALSE)</f>
        <v>84</v>
      </c>
      <c r="R133"/>
    </row>
    <row r="134" spans="1:18" x14ac:dyDescent="0.2">
      <c r="A134" s="885"/>
      <c r="B134" s="886"/>
      <c r="C134" s="826"/>
      <c r="D134" s="826"/>
      <c r="E134" s="228" t="s">
        <v>51</v>
      </c>
      <c r="F134" s="220" t="s">
        <v>11</v>
      </c>
      <c r="G134" s="62">
        <v>0.62</v>
      </c>
      <c r="H134" s="62" t="s">
        <v>706</v>
      </c>
      <c r="I134" s="62" t="s">
        <v>710</v>
      </c>
      <c r="J134" s="154">
        <f>IF(H134="Pa",G134,IF(H134="kPa",G134*1000,IF(H134="log-Pa",10^G134,IF(H134="mm Hg",G134*133.322,0))))</f>
        <v>4.1686938347033546</v>
      </c>
      <c r="K134" s="265">
        <f>IF(H134="Pa",LOG(G134),IF(H134="kPa",LOG(G134*1000),IF(H134="log-Pa",G134,IF(H134="mm Hg",LOG(G134*133.322),0))))</f>
        <v>0.62</v>
      </c>
      <c r="L134" s="154">
        <f>IF(H134="Pa",G134/133.322,IF(H134="kPa",(G134*1000)/133.322,IF(H134="log-Pa",(10^G134)/133.322,IF(H134="mm Hg",G134,0))))</f>
        <v>3.1267861528505081E-2</v>
      </c>
      <c r="M134" s="62">
        <v>25</v>
      </c>
      <c r="N134" s="29" t="s">
        <v>580</v>
      </c>
      <c r="O134" s="135">
        <f>VLOOKUP(N134,References!$B$7:$F$201,5,FALSE)</f>
        <v>44</v>
      </c>
      <c r="R134"/>
    </row>
    <row r="135" spans="1:18" x14ac:dyDescent="0.2">
      <c r="A135" s="885"/>
      <c r="B135" s="886"/>
      <c r="C135" s="826"/>
      <c r="D135" s="826"/>
      <c r="E135" s="228" t="s">
        <v>51</v>
      </c>
      <c r="F135" s="220" t="s">
        <v>11</v>
      </c>
      <c r="G135" s="664">
        <v>2.1299999999999999E-2</v>
      </c>
      <c r="H135" s="62" t="s">
        <v>705</v>
      </c>
      <c r="I135" s="62" t="s">
        <v>711</v>
      </c>
      <c r="J135" s="154">
        <f t="shared" si="30"/>
        <v>2.8397586000000001</v>
      </c>
      <c r="K135" s="265">
        <f t="shared" si="31"/>
        <v>0.45328142344709821</v>
      </c>
      <c r="L135" s="154">
        <f t="shared" si="32"/>
        <v>2.1299999999999999E-2</v>
      </c>
      <c r="M135" s="62" t="s">
        <v>708</v>
      </c>
      <c r="N135" s="29" t="s">
        <v>662</v>
      </c>
      <c r="O135" s="135">
        <f>VLOOKUP(N135,References!$B$7:$F$201,5,FALSE)</f>
        <v>26</v>
      </c>
      <c r="R135"/>
    </row>
    <row r="136" spans="1:18" x14ac:dyDescent="0.2">
      <c r="A136" s="885"/>
      <c r="B136" s="886"/>
      <c r="C136" s="826"/>
      <c r="D136" s="826"/>
      <c r="E136" s="228" t="s">
        <v>51</v>
      </c>
      <c r="F136" s="220" t="s">
        <v>11</v>
      </c>
      <c r="G136" s="664">
        <v>9.4000000000000004E-3</v>
      </c>
      <c r="H136" s="62" t="s">
        <v>705</v>
      </c>
      <c r="I136" s="62" t="s">
        <v>659</v>
      </c>
      <c r="J136" s="154">
        <f t="shared" si="30"/>
        <v>1.2532268</v>
      </c>
      <c r="K136" s="265">
        <f t="shared" si="31"/>
        <v>9.8029673608059101E-2</v>
      </c>
      <c r="L136" s="154">
        <f t="shared" si="32"/>
        <v>9.4000000000000004E-3</v>
      </c>
      <c r="M136" s="62" t="s">
        <v>708</v>
      </c>
      <c r="N136" s="29" t="s">
        <v>662</v>
      </c>
      <c r="O136" s="135">
        <f>VLOOKUP(N136,References!$B$7:$F$201,5,FALSE)</f>
        <v>26</v>
      </c>
      <c r="R136"/>
    </row>
    <row r="137" spans="1:18" x14ac:dyDescent="0.2">
      <c r="A137" s="889"/>
      <c r="B137" s="868"/>
      <c r="C137" s="811"/>
      <c r="D137" s="811"/>
      <c r="E137" s="270" t="s">
        <v>51</v>
      </c>
      <c r="F137" s="391" t="s">
        <v>11</v>
      </c>
      <c r="G137" s="597">
        <v>4.7500000000000003E-5</v>
      </c>
      <c r="H137" s="63" t="s">
        <v>705</v>
      </c>
      <c r="I137" s="63" t="s">
        <v>661</v>
      </c>
      <c r="J137" s="179">
        <f t="shared" si="30"/>
        <v>6.3327950000000004E-3</v>
      </c>
      <c r="K137" s="271">
        <f t="shared" si="31"/>
        <v>-2.1984045703667729</v>
      </c>
      <c r="L137" s="179">
        <f t="shared" si="32"/>
        <v>4.7500000000000003E-5</v>
      </c>
      <c r="M137" s="63" t="s">
        <v>708</v>
      </c>
      <c r="N137" s="36" t="s">
        <v>662</v>
      </c>
      <c r="O137" s="135">
        <f>VLOOKUP(N137,References!$B$7:$F$201,5,FALSE)</f>
        <v>26</v>
      </c>
      <c r="R137"/>
    </row>
    <row r="138" spans="1:18" x14ac:dyDescent="0.2">
      <c r="A138" s="888" t="s">
        <v>52</v>
      </c>
      <c r="B138" s="867" t="s">
        <v>53</v>
      </c>
      <c r="C138" s="810">
        <v>664.1</v>
      </c>
      <c r="D138" s="810" t="s">
        <v>12</v>
      </c>
      <c r="E138" s="230" t="s">
        <v>53</v>
      </c>
      <c r="F138" s="231" t="s">
        <v>12</v>
      </c>
      <c r="G138" s="61">
        <v>-1.81</v>
      </c>
      <c r="H138" s="61" t="s">
        <v>706</v>
      </c>
      <c r="I138" s="61" t="s">
        <v>707</v>
      </c>
      <c r="J138" s="154">
        <f t="shared" ref="J138:J227" si="42">IF(H138="Pa",G138,IF(H138="log-Pa",10^G138,IF(H138="mm Hg",G138*133.322,0)))</f>
        <v>1.5488166189124804E-2</v>
      </c>
      <c r="K138" s="268">
        <f t="shared" ref="K138:K227" si="43">IF(H138="Pa",LOG(G138),IF(H138="log-Pa",G138,IF(H138="mm Hg",LOG(G138*133.322),0)))</f>
        <v>-1.81</v>
      </c>
      <c r="L138" s="154">
        <f t="shared" ref="L138:L227" si="44">IF(H138="Pa",G138/133.322,IF(H138="log-Pa",(10^G138)/133.322,IF(H138="mm Hg",G138,0)))</f>
        <v>1.1617112096371795E-4</v>
      </c>
      <c r="M138" s="61">
        <v>25</v>
      </c>
      <c r="N138" s="41" t="s">
        <v>482</v>
      </c>
      <c r="O138" s="189">
        <f>VLOOKUP(N138,References!$B$7:$F$201,5,FALSE)</f>
        <v>12</v>
      </c>
      <c r="R138"/>
    </row>
    <row r="139" spans="1:18" x14ac:dyDescent="0.2">
      <c r="A139" s="885"/>
      <c r="B139" s="886"/>
      <c r="C139" s="826"/>
      <c r="D139" s="826"/>
      <c r="E139" s="228" t="s">
        <v>53</v>
      </c>
      <c r="F139" s="220" t="s">
        <v>12</v>
      </c>
      <c r="G139" s="62">
        <v>-0.56999999999999995</v>
      </c>
      <c r="H139" s="62" t="s">
        <v>706</v>
      </c>
      <c r="I139" s="62" t="s">
        <v>657</v>
      </c>
      <c r="J139" s="154">
        <f t="shared" si="42"/>
        <v>0.26915348039269155</v>
      </c>
      <c r="K139" s="265">
        <f t="shared" si="43"/>
        <v>-0.56999999999999995</v>
      </c>
      <c r="L139" s="154">
        <f t="shared" si="44"/>
        <v>2.018822702874931E-3</v>
      </c>
      <c r="M139" s="62" t="s">
        <v>708</v>
      </c>
      <c r="N139" s="29" t="s">
        <v>492</v>
      </c>
      <c r="O139" s="135">
        <f>VLOOKUP(N139,References!$B$7:$F$201,5,FALSE)</f>
        <v>84</v>
      </c>
      <c r="R139"/>
    </row>
    <row r="140" spans="1:18" x14ac:dyDescent="0.2">
      <c r="A140" s="885"/>
      <c r="B140" s="886"/>
      <c r="C140" s="826"/>
      <c r="D140" s="826"/>
      <c r="E140" s="228" t="s">
        <v>53</v>
      </c>
      <c r="F140" s="220" t="s">
        <v>12</v>
      </c>
      <c r="G140" s="674">
        <v>1.5800000000000002E-2</v>
      </c>
      <c r="H140" s="62" t="s">
        <v>705</v>
      </c>
      <c r="I140" s="62" t="s">
        <v>711</v>
      </c>
      <c r="J140" s="154">
        <f t="shared" si="42"/>
        <v>2.1064876000000003</v>
      </c>
      <c r="K140" s="265">
        <f t="shared" si="43"/>
        <v>0.32355890696278317</v>
      </c>
      <c r="L140" s="154">
        <f t="shared" si="44"/>
        <v>1.5800000000000002E-2</v>
      </c>
      <c r="M140" s="62" t="s">
        <v>708</v>
      </c>
      <c r="N140" s="29" t="s">
        <v>662</v>
      </c>
      <c r="O140" s="135">
        <f>VLOOKUP(N140,References!$B$7:$F$201,5,FALSE)</f>
        <v>26</v>
      </c>
      <c r="R140"/>
    </row>
    <row r="141" spans="1:18" x14ac:dyDescent="0.2">
      <c r="A141" s="885"/>
      <c r="B141" s="886"/>
      <c r="C141" s="826"/>
      <c r="D141" s="826"/>
      <c r="E141" s="228" t="s">
        <v>53</v>
      </c>
      <c r="F141" s="220" t="s">
        <v>12</v>
      </c>
      <c r="G141" s="674">
        <v>3.5899999999999999E-3</v>
      </c>
      <c r="H141" s="62" t="s">
        <v>705</v>
      </c>
      <c r="I141" s="62" t="s">
        <v>659</v>
      </c>
      <c r="J141" s="154">
        <f t="shared" si="42"/>
        <v>0.47862598000000001</v>
      </c>
      <c r="K141" s="265">
        <f t="shared" si="43"/>
        <v>-0.32000373141332039</v>
      </c>
      <c r="L141" s="154">
        <f t="shared" si="44"/>
        <v>3.5899999999999999E-3</v>
      </c>
      <c r="M141" s="62" t="s">
        <v>708</v>
      </c>
      <c r="N141" s="29" t="s">
        <v>662</v>
      </c>
      <c r="O141" s="135">
        <f>VLOOKUP(N141,References!$B$7:$F$201,5,FALSE)</f>
        <v>26</v>
      </c>
      <c r="R141"/>
    </row>
    <row r="142" spans="1:18" x14ac:dyDescent="0.2">
      <c r="A142" s="889"/>
      <c r="B142" s="868"/>
      <c r="C142" s="811"/>
      <c r="D142" s="811"/>
      <c r="E142" s="270" t="s">
        <v>53</v>
      </c>
      <c r="F142" s="391" t="s">
        <v>12</v>
      </c>
      <c r="G142" s="597">
        <v>6.6E-4</v>
      </c>
      <c r="H142" s="63" t="s">
        <v>705</v>
      </c>
      <c r="I142" s="63" t="s">
        <v>661</v>
      </c>
      <c r="J142" s="179">
        <f t="shared" si="42"/>
        <v>8.7992520000000005E-2</v>
      </c>
      <c r="K142" s="271">
        <f t="shared" si="43"/>
        <v>-1.0555542444497708</v>
      </c>
      <c r="L142" s="179">
        <f t="shared" si="44"/>
        <v>6.6E-4</v>
      </c>
      <c r="M142" s="63" t="s">
        <v>708</v>
      </c>
      <c r="N142" s="36" t="s">
        <v>662</v>
      </c>
      <c r="O142" s="190">
        <f>VLOOKUP(N142,References!$B$7:$F$201,5,FALSE)</f>
        <v>26</v>
      </c>
      <c r="R142"/>
    </row>
    <row r="143" spans="1:18" x14ac:dyDescent="0.2">
      <c r="A143" s="885" t="s">
        <v>54</v>
      </c>
      <c r="B143" s="886" t="s">
        <v>55</v>
      </c>
      <c r="C143" s="826">
        <v>714.1</v>
      </c>
      <c r="D143" s="826" t="s">
        <v>13</v>
      </c>
      <c r="E143" s="228" t="s">
        <v>55</v>
      </c>
      <c r="F143" s="220" t="s">
        <v>13</v>
      </c>
      <c r="G143" s="62">
        <v>-0.99</v>
      </c>
      <c r="H143" s="62" t="s">
        <v>706</v>
      </c>
      <c r="I143" s="62" t="s">
        <v>657</v>
      </c>
      <c r="J143" s="154">
        <f t="shared" si="42"/>
        <v>0.10232929922807538</v>
      </c>
      <c r="K143" s="265">
        <f t="shared" si="43"/>
        <v>-0.99</v>
      </c>
      <c r="L143" s="154">
        <f t="shared" si="44"/>
        <v>7.6753498468426344E-4</v>
      </c>
      <c r="M143" s="62" t="s">
        <v>708</v>
      </c>
      <c r="N143" s="29" t="s">
        <v>492</v>
      </c>
      <c r="O143" s="135">
        <f>VLOOKUP(N143,References!$B$7:$F$201,5,FALSE)</f>
        <v>84</v>
      </c>
      <c r="R143"/>
    </row>
    <row r="144" spans="1:18" x14ac:dyDescent="0.2">
      <c r="A144" s="885"/>
      <c r="B144" s="886"/>
      <c r="C144" s="826"/>
      <c r="D144" s="826"/>
      <c r="E144" s="228" t="s">
        <v>55</v>
      </c>
      <c r="F144" s="220" t="s">
        <v>13</v>
      </c>
      <c r="G144" s="62">
        <v>0.22</v>
      </c>
      <c r="H144" s="62" t="s">
        <v>706</v>
      </c>
      <c r="I144" s="62" t="s">
        <v>710</v>
      </c>
      <c r="J144" s="154">
        <f t="shared" si="42"/>
        <v>1.6595869074375607</v>
      </c>
      <c r="K144" s="265">
        <f t="shared" si="43"/>
        <v>0.22</v>
      </c>
      <c r="L144" s="154">
        <f t="shared" si="44"/>
        <v>1.2447959882371707E-2</v>
      </c>
      <c r="M144" s="62">
        <v>25</v>
      </c>
      <c r="N144" s="29" t="s">
        <v>580</v>
      </c>
      <c r="O144" s="135">
        <f>VLOOKUP(N144,References!$B$7:$F$201,5,FALSE)</f>
        <v>44</v>
      </c>
      <c r="R144"/>
    </row>
    <row r="145" spans="1:18" x14ac:dyDescent="0.2">
      <c r="A145" s="885"/>
      <c r="B145" s="886"/>
      <c r="C145" s="826"/>
      <c r="D145" s="826"/>
      <c r="E145" s="228" t="s">
        <v>55</v>
      </c>
      <c r="F145" s="220" t="s">
        <v>13</v>
      </c>
      <c r="G145" s="674">
        <v>3.8500000000000001E-3</v>
      </c>
      <c r="H145" s="62" t="s">
        <v>705</v>
      </c>
      <c r="I145" s="62" t="s">
        <v>711</v>
      </c>
      <c r="J145" s="154">
        <f t="shared" si="42"/>
        <v>0.51328970000000007</v>
      </c>
      <c r="K145" s="265">
        <f t="shared" si="43"/>
        <v>-0.28963745048313883</v>
      </c>
      <c r="L145" s="154">
        <f t="shared" si="44"/>
        <v>3.8500000000000001E-3</v>
      </c>
      <c r="M145" s="62" t="s">
        <v>708</v>
      </c>
      <c r="N145" s="29" t="s">
        <v>662</v>
      </c>
      <c r="O145" s="135">
        <f>VLOOKUP(N145,References!$B$7:$F$201,5,FALSE)</f>
        <v>26</v>
      </c>
      <c r="R145"/>
    </row>
    <row r="146" spans="1:18" x14ac:dyDescent="0.2">
      <c r="A146" s="885"/>
      <c r="B146" s="886"/>
      <c r="C146" s="826"/>
      <c r="D146" s="826"/>
      <c r="E146" s="228" t="s">
        <v>55</v>
      </c>
      <c r="F146" s="220" t="s">
        <v>13</v>
      </c>
      <c r="G146" s="674">
        <v>1.3699999999999999E-3</v>
      </c>
      <c r="H146" s="62" t="s">
        <v>705</v>
      </c>
      <c r="I146" s="62" t="s">
        <v>659</v>
      </c>
      <c r="J146" s="154">
        <f t="shared" si="42"/>
        <v>0.18265113999999999</v>
      </c>
      <c r="K146" s="265">
        <f t="shared" si="43"/>
        <v>-0.73837761283523284</v>
      </c>
      <c r="L146" s="154">
        <f t="shared" si="44"/>
        <v>1.3699999999999999E-3</v>
      </c>
      <c r="M146" s="62" t="s">
        <v>708</v>
      </c>
      <c r="N146" s="29" t="s">
        <v>662</v>
      </c>
      <c r="O146" s="135">
        <f>VLOOKUP(N146,References!$B$7:$F$201,5,FALSE)</f>
        <v>26</v>
      </c>
      <c r="R146"/>
    </row>
    <row r="147" spans="1:18" ht="17" thickBot="1" x14ac:dyDescent="0.25">
      <c r="A147" s="885"/>
      <c r="B147" s="886"/>
      <c r="C147" s="826"/>
      <c r="D147" s="826"/>
      <c r="E147" s="228" t="s">
        <v>55</v>
      </c>
      <c r="F147" s="220" t="s">
        <v>13</v>
      </c>
      <c r="G147" s="674">
        <v>1.0200000000000001E-3</v>
      </c>
      <c r="H147" s="62" t="s">
        <v>705</v>
      </c>
      <c r="I147" s="62" t="s">
        <v>661</v>
      </c>
      <c r="J147" s="154">
        <f t="shared" si="42"/>
        <v>0.13598844000000002</v>
      </c>
      <c r="K147" s="265">
        <f t="shared" si="43"/>
        <v>-0.86649800822972189</v>
      </c>
      <c r="L147" s="154">
        <f t="shared" si="44"/>
        <v>1.0200000000000001E-3</v>
      </c>
      <c r="M147" s="62" t="s">
        <v>708</v>
      </c>
      <c r="N147" s="29" t="s">
        <v>662</v>
      </c>
      <c r="O147" s="135">
        <f>VLOOKUP(N147,References!$B$7:$F$201,5,FALSE)</f>
        <v>26</v>
      </c>
      <c r="R147"/>
    </row>
    <row r="148" spans="1:18" ht="17" thickBot="1" x14ac:dyDescent="0.25">
      <c r="A148" s="90" t="s">
        <v>142</v>
      </c>
      <c r="B148" s="241" t="s">
        <v>141</v>
      </c>
      <c r="C148" s="93"/>
      <c r="D148" s="93"/>
      <c r="E148" s="93"/>
      <c r="F148" s="93"/>
      <c r="G148" s="599"/>
      <c r="H148" s="93"/>
      <c r="I148" s="93"/>
      <c r="J148" s="695"/>
      <c r="K148" s="405"/>
      <c r="L148" s="695"/>
      <c r="M148" s="93"/>
      <c r="N148" s="93"/>
      <c r="O148" s="123"/>
      <c r="R148"/>
    </row>
    <row r="149" spans="1:18" x14ac:dyDescent="0.2">
      <c r="A149" s="885" t="s">
        <v>56</v>
      </c>
      <c r="B149" s="886" t="s">
        <v>57</v>
      </c>
      <c r="C149" s="826">
        <v>300.10000000000002</v>
      </c>
      <c r="D149" s="826" t="s">
        <v>15</v>
      </c>
      <c r="E149" s="228" t="s">
        <v>57</v>
      </c>
      <c r="F149" s="220" t="s">
        <v>15</v>
      </c>
      <c r="G149" s="62">
        <v>2.8</v>
      </c>
      <c r="H149" s="62" t="s">
        <v>706</v>
      </c>
      <c r="I149" s="62" t="s">
        <v>657</v>
      </c>
      <c r="J149" s="154">
        <f t="shared" si="42"/>
        <v>630.95734448019323</v>
      </c>
      <c r="K149" s="265">
        <f t="shared" si="43"/>
        <v>2.8</v>
      </c>
      <c r="L149" s="154">
        <f t="shared" si="44"/>
        <v>4.7325823531014626</v>
      </c>
      <c r="M149" s="62" t="s">
        <v>708</v>
      </c>
      <c r="N149" s="29" t="s">
        <v>492</v>
      </c>
      <c r="O149" s="135">
        <f>VLOOKUP(N149,References!$B$7:$F$201,5,FALSE)</f>
        <v>84</v>
      </c>
      <c r="R149"/>
    </row>
    <row r="150" spans="1:18" x14ac:dyDescent="0.2">
      <c r="A150" s="885"/>
      <c r="B150" s="886"/>
      <c r="C150" s="826"/>
      <c r="D150" s="826"/>
      <c r="E150" s="228" t="s">
        <v>57</v>
      </c>
      <c r="F150" s="220" t="s">
        <v>15</v>
      </c>
      <c r="G150" s="674">
        <v>1.4899999999999999E-6</v>
      </c>
      <c r="H150" s="62" t="s">
        <v>703</v>
      </c>
      <c r="I150" s="62" t="s">
        <v>658</v>
      </c>
      <c r="J150" s="154">
        <f>IF(H150="Pa",G150,IF(H150="log-Pa",10^G150,IF(H150="mm Hg",G150*133.322,0)))</f>
        <v>1.4899999999999999E-6</v>
      </c>
      <c r="K150" s="265">
        <f>IF(H150="Pa",LOG(G150),IF(H150="log-Pa",G150,IF(H150="mm Hg",LOG(G150*133.322),0)))</f>
        <v>-5.826813731587726</v>
      </c>
      <c r="L150" s="154">
        <f>IF(H150="Pa",G150/133.322,IF(H150="log-Pa",(10^G150)/133.322,IF(H150="mm Hg",G150,0)))</f>
        <v>1.1175949955746237E-8</v>
      </c>
      <c r="M150" s="62">
        <v>25</v>
      </c>
      <c r="N150" s="29" t="s">
        <v>503</v>
      </c>
      <c r="O150" s="135">
        <f>VLOOKUP(N150,References!$B$7:$F$201,5,FALSE)</f>
        <v>81</v>
      </c>
      <c r="R150"/>
    </row>
    <row r="151" spans="1:18" x14ac:dyDescent="0.2">
      <c r="A151" s="885"/>
      <c r="B151" s="886"/>
      <c r="C151" s="826"/>
      <c r="D151" s="826"/>
      <c r="E151" s="228" t="s">
        <v>57</v>
      </c>
      <c r="F151" s="220" t="s">
        <v>15</v>
      </c>
      <c r="G151" s="62">
        <v>2.12</v>
      </c>
      <c r="H151" s="62" t="s">
        <v>706</v>
      </c>
      <c r="I151" s="62" t="s">
        <v>710</v>
      </c>
      <c r="J151" s="154">
        <f t="shared" si="42"/>
        <v>131.82567385564084</v>
      </c>
      <c r="K151" s="265">
        <f t="shared" si="43"/>
        <v>2.12</v>
      </c>
      <c r="L151" s="154">
        <f t="shared" si="44"/>
        <v>0.98877659992830025</v>
      </c>
      <c r="M151" s="62">
        <v>25</v>
      </c>
      <c r="N151" s="29" t="s">
        <v>580</v>
      </c>
      <c r="O151" s="135">
        <f>VLOOKUP(N151,References!$B$7:$F$201,5,FALSE)</f>
        <v>44</v>
      </c>
      <c r="R151"/>
    </row>
    <row r="152" spans="1:18" x14ac:dyDescent="0.2">
      <c r="A152" s="885"/>
      <c r="B152" s="886"/>
      <c r="C152" s="826"/>
      <c r="D152" s="826"/>
      <c r="E152" s="228" t="s">
        <v>57</v>
      </c>
      <c r="F152" s="220" t="s">
        <v>15</v>
      </c>
      <c r="G152" s="664">
        <v>0.20799999999999999</v>
      </c>
      <c r="H152" s="62" t="s">
        <v>705</v>
      </c>
      <c r="I152" s="62" t="s">
        <v>711</v>
      </c>
      <c r="J152" s="154">
        <f t="shared" si="42"/>
        <v>27.730975999999998</v>
      </c>
      <c r="K152" s="265">
        <f t="shared" si="43"/>
        <v>1.442965154971122</v>
      </c>
      <c r="L152" s="154">
        <f t="shared" si="44"/>
        <v>0.20799999999999999</v>
      </c>
      <c r="M152" s="62" t="s">
        <v>708</v>
      </c>
      <c r="N152" s="29" t="s">
        <v>662</v>
      </c>
      <c r="O152" s="135">
        <f>VLOOKUP(N152,References!$B$7:$F$201,5,FALSE)</f>
        <v>26</v>
      </c>
      <c r="R152"/>
    </row>
    <row r="153" spans="1:18" x14ac:dyDescent="0.2">
      <c r="A153" s="889"/>
      <c r="B153" s="868"/>
      <c r="C153" s="811"/>
      <c r="D153" s="811"/>
      <c r="E153" s="270" t="s">
        <v>57</v>
      </c>
      <c r="F153" s="391" t="s">
        <v>15</v>
      </c>
      <c r="G153" s="597">
        <v>1.14E-8</v>
      </c>
      <c r="H153" s="63" t="s">
        <v>705</v>
      </c>
      <c r="I153" s="63" t="s">
        <v>661</v>
      </c>
      <c r="J153" s="179">
        <f t="shared" si="42"/>
        <v>1.5198708E-6</v>
      </c>
      <c r="K153" s="271">
        <f t="shared" si="43"/>
        <v>-5.818193328655167</v>
      </c>
      <c r="L153" s="179">
        <f t="shared" si="44"/>
        <v>1.14E-8</v>
      </c>
      <c r="M153" s="63" t="s">
        <v>708</v>
      </c>
      <c r="N153" s="36" t="s">
        <v>662</v>
      </c>
      <c r="O153" s="190">
        <f>VLOOKUP(N153,References!$B$7:$F$201,5,FALSE)</f>
        <v>26</v>
      </c>
      <c r="R153"/>
    </row>
    <row r="154" spans="1:18" x14ac:dyDescent="0.2">
      <c r="A154" s="400" t="s">
        <v>58</v>
      </c>
      <c r="B154" s="270" t="s">
        <v>59</v>
      </c>
      <c r="C154" s="391">
        <v>350.1</v>
      </c>
      <c r="D154" s="391" t="s">
        <v>16</v>
      </c>
      <c r="E154" s="270" t="s">
        <v>59</v>
      </c>
      <c r="F154" s="391" t="s">
        <v>16</v>
      </c>
      <c r="G154" s="597">
        <v>2.8200000000000001E-7</v>
      </c>
      <c r="H154" s="63" t="s">
        <v>705</v>
      </c>
      <c r="I154" s="63" t="s">
        <v>661</v>
      </c>
      <c r="J154" s="179">
        <f t="shared" si="42"/>
        <v>3.7596804000000003E-5</v>
      </c>
      <c r="K154" s="271">
        <f t="shared" si="43"/>
        <v>-4.4248490716722788</v>
      </c>
      <c r="L154" s="179">
        <f t="shared" si="44"/>
        <v>2.8200000000000001E-7</v>
      </c>
      <c r="M154" s="63" t="s">
        <v>708</v>
      </c>
      <c r="N154" s="36" t="s">
        <v>662</v>
      </c>
      <c r="O154" s="190">
        <f>VLOOKUP(N154,References!$B$7:$F$201,5,FALSE)</f>
        <v>26</v>
      </c>
      <c r="R154"/>
    </row>
    <row r="155" spans="1:18" x14ac:dyDescent="0.2">
      <c r="A155" s="888" t="s">
        <v>60</v>
      </c>
      <c r="B155" s="867" t="s">
        <v>61</v>
      </c>
      <c r="C155" s="810">
        <v>400.1</v>
      </c>
      <c r="D155" s="810" t="s">
        <v>17</v>
      </c>
      <c r="E155" s="230" t="s">
        <v>61</v>
      </c>
      <c r="F155" s="231" t="s">
        <v>17</v>
      </c>
      <c r="G155" s="61">
        <v>0.49</v>
      </c>
      <c r="H155" s="61" t="s">
        <v>706</v>
      </c>
      <c r="I155" s="61" t="s">
        <v>707</v>
      </c>
      <c r="J155" s="154">
        <f t="shared" si="42"/>
        <v>3.0902954325135905</v>
      </c>
      <c r="K155" s="268">
        <f t="shared" si="43"/>
        <v>0.49</v>
      </c>
      <c r="L155" s="154">
        <f t="shared" si="44"/>
        <v>2.3179185974659774E-2</v>
      </c>
      <c r="M155" s="61">
        <v>25</v>
      </c>
      <c r="N155" s="41" t="s">
        <v>482</v>
      </c>
      <c r="O155" s="189">
        <f>VLOOKUP(N155,References!$B$7:$F$201,5,FALSE)</f>
        <v>12</v>
      </c>
      <c r="R155"/>
    </row>
    <row r="156" spans="1:18" x14ac:dyDescent="0.2">
      <c r="A156" s="885"/>
      <c r="B156" s="886"/>
      <c r="C156" s="826"/>
      <c r="D156" s="826"/>
      <c r="E156" s="228" t="s">
        <v>61</v>
      </c>
      <c r="F156" s="220" t="s">
        <v>17</v>
      </c>
      <c r="G156" s="62">
        <v>1.77</v>
      </c>
      <c r="H156" s="62" t="s">
        <v>706</v>
      </c>
      <c r="I156" s="62" t="s">
        <v>657</v>
      </c>
      <c r="J156" s="154">
        <f>IF(H156="Pa",G156,IF(H156="log-Pa",10^G156,IF(H156="mm Hg",G156*133.322,0)))</f>
        <v>58.884365535558949</v>
      </c>
      <c r="K156" s="265">
        <f>IF(H156="Pa",LOG(G156),IF(H156="log-Pa",G156,IF(H156="mm Hg",LOG(G156*133.322),0)))</f>
        <v>1.77</v>
      </c>
      <c r="L156" s="154">
        <f>IF(H156="Pa",G156/133.322,IF(H156="log-Pa",(10^G156)/133.322,IF(H156="mm Hg",G156,0)))</f>
        <v>0.44167028349078885</v>
      </c>
      <c r="M156" s="62" t="s">
        <v>708</v>
      </c>
      <c r="N156" s="29" t="s">
        <v>492</v>
      </c>
      <c r="O156" s="135">
        <f>VLOOKUP(N156,References!$B$7:$F$201,5,FALSE)</f>
        <v>84</v>
      </c>
      <c r="R156"/>
    </row>
    <row r="157" spans="1:18" x14ac:dyDescent="0.2">
      <c r="A157" s="885"/>
      <c r="B157" s="886"/>
      <c r="C157" s="826"/>
      <c r="D157" s="826"/>
      <c r="E157" s="228" t="s">
        <v>61</v>
      </c>
      <c r="F157" s="220" t="s">
        <v>17</v>
      </c>
      <c r="G157" s="62">
        <v>1.68</v>
      </c>
      <c r="H157" s="62" t="s">
        <v>706</v>
      </c>
      <c r="I157" s="62" t="s">
        <v>710</v>
      </c>
      <c r="J157" s="154">
        <f t="shared" si="42"/>
        <v>47.863009232263856</v>
      </c>
      <c r="K157" s="265">
        <f t="shared" si="43"/>
        <v>1.68</v>
      </c>
      <c r="L157" s="154">
        <f t="shared" si="44"/>
        <v>0.35900308450416174</v>
      </c>
      <c r="M157" s="62">
        <v>25</v>
      </c>
      <c r="N157" s="29" t="s">
        <v>580</v>
      </c>
      <c r="O157" s="135">
        <f>VLOOKUP(N157,References!$B$7:$F$201,5,FALSE)</f>
        <v>44</v>
      </c>
      <c r="R157"/>
    </row>
    <row r="158" spans="1:18" x14ac:dyDescent="0.2">
      <c r="A158" s="885"/>
      <c r="B158" s="886"/>
      <c r="C158" s="826"/>
      <c r="D158" s="826"/>
      <c r="E158" s="228" t="s">
        <v>61</v>
      </c>
      <c r="F158" s="220" t="s">
        <v>17</v>
      </c>
      <c r="G158" s="674">
        <v>1.08E-6</v>
      </c>
      <c r="H158" s="62" t="s">
        <v>703</v>
      </c>
      <c r="I158" s="62" t="s">
        <v>658</v>
      </c>
      <c r="J158" s="154">
        <f t="shared" si="42"/>
        <v>1.08E-6</v>
      </c>
      <c r="K158" s="265">
        <f t="shared" si="43"/>
        <v>-5.9665762445130506</v>
      </c>
      <c r="L158" s="154">
        <f t="shared" si="44"/>
        <v>8.1006885585274744E-9</v>
      </c>
      <c r="M158" s="62">
        <v>25</v>
      </c>
      <c r="N158" s="29" t="s">
        <v>471</v>
      </c>
      <c r="O158" s="135">
        <f>VLOOKUP(N158,References!$B$7:$F$201,5,FALSE)</f>
        <v>69</v>
      </c>
      <c r="R158"/>
    </row>
    <row r="159" spans="1:18" x14ac:dyDescent="0.2">
      <c r="A159" s="889"/>
      <c r="B159" s="868"/>
      <c r="C159" s="811"/>
      <c r="D159" s="811"/>
      <c r="E159" s="270" t="s">
        <v>61</v>
      </c>
      <c r="F159" s="391" t="s">
        <v>17</v>
      </c>
      <c r="G159" s="597">
        <v>8.1899999999999992E-9</v>
      </c>
      <c r="H159" s="63" t="s">
        <v>705</v>
      </c>
      <c r="I159" s="63" t="s">
        <v>661</v>
      </c>
      <c r="J159" s="179">
        <f t="shared" si="42"/>
        <v>1.0919071799999999E-6</v>
      </c>
      <c r="K159" s="271">
        <f t="shared" si="43"/>
        <v>-5.9618142782312216</v>
      </c>
      <c r="L159" s="179">
        <f t="shared" si="44"/>
        <v>8.1899999999999992E-9</v>
      </c>
      <c r="M159" s="63" t="s">
        <v>708</v>
      </c>
      <c r="N159" s="36" t="s">
        <v>662</v>
      </c>
      <c r="O159" s="190">
        <f>VLOOKUP(N159,References!$B$7:$F$201,5,FALSE)</f>
        <v>26</v>
      </c>
      <c r="R159"/>
    </row>
    <row r="160" spans="1:18" x14ac:dyDescent="0.2">
      <c r="A160" s="400" t="s">
        <v>62</v>
      </c>
      <c r="B160" s="270" t="s">
        <v>63</v>
      </c>
      <c r="C160" s="391">
        <v>450.1</v>
      </c>
      <c r="D160" s="391" t="s">
        <v>18</v>
      </c>
      <c r="E160" s="270" t="s">
        <v>63</v>
      </c>
      <c r="F160" s="391" t="s">
        <v>18</v>
      </c>
      <c r="G160" s="598">
        <v>3.3299999999999998E-7</v>
      </c>
      <c r="H160" s="200" t="s">
        <v>705</v>
      </c>
      <c r="I160" s="200" t="s">
        <v>661</v>
      </c>
      <c r="J160" s="179">
        <f t="shared" si="42"/>
        <v>4.4396225999999998E-5</v>
      </c>
      <c r="K160" s="274">
        <f t="shared" si="43"/>
        <v>-4.3526539464853196</v>
      </c>
      <c r="L160" s="179">
        <f t="shared" si="44"/>
        <v>3.3299999999999998E-7</v>
      </c>
      <c r="M160" s="200" t="s">
        <v>708</v>
      </c>
      <c r="N160" s="42" t="s">
        <v>662</v>
      </c>
      <c r="O160" s="192">
        <f>VLOOKUP(N160,References!$B$7:$F$201,5,FALSE)</f>
        <v>26</v>
      </c>
      <c r="R160"/>
    </row>
    <row r="161" spans="1:18" x14ac:dyDescent="0.2">
      <c r="A161" s="885" t="s">
        <v>64</v>
      </c>
      <c r="B161" s="886" t="s">
        <v>65</v>
      </c>
      <c r="C161" s="826">
        <v>500.1</v>
      </c>
      <c r="D161" s="826" t="s">
        <v>19</v>
      </c>
      <c r="E161" s="228" t="s">
        <v>65</v>
      </c>
      <c r="F161" s="220" t="s">
        <v>19</v>
      </c>
      <c r="G161" s="62">
        <v>0.54</v>
      </c>
      <c r="H161" s="62" t="s">
        <v>706</v>
      </c>
      <c r="I161" s="62" t="s">
        <v>657</v>
      </c>
      <c r="J161" s="154">
        <f>IF(H161="Pa",G161,IF(H161="log-Pa",10^G161,IF(H161="mm Hg",G161*133.322,0)))</f>
        <v>3.4673685045253171</v>
      </c>
      <c r="K161" s="265">
        <f>IF(H161="Pa",LOG(G161),IF(H161="log-Pa",G161,IF(H161="mm Hg",LOG(G161*133.322),0)))</f>
        <v>0.54</v>
      </c>
      <c r="L161" s="154">
        <f>IF(H161="Pa",G161/133.322,IF(H161="log-Pa",(10^G161)/133.322,IF(H161="mm Hg",G161,0)))</f>
        <v>2.6007474419265514E-2</v>
      </c>
      <c r="M161" s="62">
        <v>25</v>
      </c>
      <c r="N161" s="29" t="s">
        <v>504</v>
      </c>
      <c r="O161" s="135">
        <f>VLOOKUP(N161,References!$B$7:$F$201,5,FALSE)</f>
        <v>8</v>
      </c>
      <c r="R161"/>
    </row>
    <row r="162" spans="1:18" x14ac:dyDescent="0.2">
      <c r="A162" s="885"/>
      <c r="B162" s="886"/>
      <c r="C162" s="826"/>
      <c r="D162" s="826"/>
      <c r="E162" s="228" t="s">
        <v>65</v>
      </c>
      <c r="F162" s="220" t="s">
        <v>19</v>
      </c>
      <c r="G162" s="62">
        <v>1.53</v>
      </c>
      <c r="H162" s="62" t="s">
        <v>706</v>
      </c>
      <c r="I162" s="62" t="s">
        <v>655</v>
      </c>
      <c r="J162" s="154">
        <f>IF(H162="Pa",G162,IF(H162="log-Pa",10^G162,IF(H162="mm Hg",G162*133.322,0)))</f>
        <v>33.884415613920268</v>
      </c>
      <c r="K162" s="265">
        <f>IF(H162="Pa",LOG(G162),IF(H162="log-Pa",G162,IF(H162="mm Hg",LOG(G162*133.322),0)))</f>
        <v>1.53</v>
      </c>
      <c r="L162" s="154">
        <f>IF(H162="Pa",G162/133.322,IF(H162="log-Pa",(10^G162)/133.322,IF(H162="mm Hg",G162,0)))</f>
        <v>0.25415472025562375</v>
      </c>
      <c r="M162" s="62">
        <v>25</v>
      </c>
      <c r="N162" s="29" t="s">
        <v>504</v>
      </c>
      <c r="O162" s="135">
        <f>VLOOKUP(N162,References!$B$7:$F$201,5,FALSE)</f>
        <v>8</v>
      </c>
      <c r="R162"/>
    </row>
    <row r="163" spans="1:18" x14ac:dyDescent="0.2">
      <c r="A163" s="885"/>
      <c r="B163" s="886"/>
      <c r="C163" s="826"/>
      <c r="D163" s="826"/>
      <c r="E163" s="228" t="s">
        <v>65</v>
      </c>
      <c r="F163" s="220" t="s">
        <v>19</v>
      </c>
      <c r="G163" s="62">
        <v>0.21</v>
      </c>
      <c r="H163" s="62" t="s">
        <v>706</v>
      </c>
      <c r="I163" s="62" t="s">
        <v>658</v>
      </c>
      <c r="J163" s="154">
        <f>IF(H163="Pa",G163,IF(H163="log-Pa",10^G163,IF(H163="mm Hg",G163*133.322,0)))</f>
        <v>1.62181009735893</v>
      </c>
      <c r="K163" s="265">
        <f>IF(H163="Pa",LOG(G163),IF(H163="log-Pa",G163,IF(H163="mm Hg",LOG(G163*133.322),0)))</f>
        <v>0.21</v>
      </c>
      <c r="L163" s="154">
        <f>IF(H163="Pa",G163/133.322,IF(H163="log-Pa",(10^G163)/133.322,IF(H163="mm Hg",G163,0)))</f>
        <v>1.2164609722018346E-2</v>
      </c>
      <c r="M163" s="62">
        <v>25</v>
      </c>
      <c r="N163" s="29" t="s">
        <v>504</v>
      </c>
      <c r="O163" s="135">
        <f>VLOOKUP(N163,References!$B$7:$F$201,5,FALSE)</f>
        <v>8</v>
      </c>
      <c r="R163"/>
    </row>
    <row r="164" spans="1:18" x14ac:dyDescent="0.2">
      <c r="A164" s="885"/>
      <c r="B164" s="886"/>
      <c r="C164" s="826"/>
      <c r="D164" s="826"/>
      <c r="E164" s="228" t="s">
        <v>65</v>
      </c>
      <c r="F164" s="220" t="s">
        <v>19</v>
      </c>
      <c r="G164" s="62">
        <v>-0.5</v>
      </c>
      <c r="H164" s="62" t="s">
        <v>706</v>
      </c>
      <c r="I164" s="62" t="s">
        <v>707</v>
      </c>
      <c r="J164" s="154">
        <f t="shared" si="42"/>
        <v>0.31622776601683794</v>
      </c>
      <c r="K164" s="265">
        <f t="shared" si="43"/>
        <v>-0.5</v>
      </c>
      <c r="L164" s="154">
        <f t="shared" si="44"/>
        <v>2.3719098574641688E-3</v>
      </c>
      <c r="M164" s="62">
        <v>25</v>
      </c>
      <c r="N164" s="29" t="s">
        <v>482</v>
      </c>
      <c r="O164" s="135">
        <f>VLOOKUP(N164,References!$B$7:$F$201,5,FALSE)</f>
        <v>12</v>
      </c>
      <c r="R164"/>
    </row>
    <row r="165" spans="1:18" x14ac:dyDescent="0.2">
      <c r="A165" s="885"/>
      <c r="B165" s="886"/>
      <c r="C165" s="826"/>
      <c r="D165" s="826"/>
      <c r="E165" s="228" t="s">
        <v>65</v>
      </c>
      <c r="F165" s="220" t="s">
        <v>19</v>
      </c>
      <c r="G165" s="62">
        <v>0.83</v>
      </c>
      <c r="H165" s="62" t="s">
        <v>706</v>
      </c>
      <c r="I165" s="62" t="s">
        <v>657</v>
      </c>
      <c r="J165" s="154">
        <f>IF(H165="Pa",G165,IF(H165="log-Pa",10^G165,IF(H165="mm Hg",G165*133.322,0)))</f>
        <v>6.7608297539198183</v>
      </c>
      <c r="K165" s="265">
        <f>IF(H165="Pa",LOG(G165),IF(H165="log-Pa",G165,IF(H165="mm Hg",LOG(G165*133.322),0)))</f>
        <v>0.83</v>
      </c>
      <c r="L165" s="154">
        <f>IF(H165="Pa",G165/133.322,IF(H165="log-Pa",(10^G165)/133.322,IF(H165="mm Hg",G165,0)))</f>
        <v>5.0710533549750365E-2</v>
      </c>
      <c r="M165" s="62" t="s">
        <v>708</v>
      </c>
      <c r="N165" s="29" t="s">
        <v>492</v>
      </c>
      <c r="O165" s="135">
        <f>VLOOKUP(N165,References!$B$7:$F$201,5,FALSE)</f>
        <v>84</v>
      </c>
      <c r="R165"/>
    </row>
    <row r="166" spans="1:18" x14ac:dyDescent="0.2">
      <c r="A166" s="885"/>
      <c r="B166" s="886"/>
      <c r="C166" s="826"/>
      <c r="D166" s="826"/>
      <c r="E166" s="228" t="s">
        <v>65</v>
      </c>
      <c r="F166" s="220" t="s">
        <v>19</v>
      </c>
      <c r="G166" s="62">
        <v>1.23</v>
      </c>
      <c r="H166" s="62" t="s">
        <v>706</v>
      </c>
      <c r="I166" s="62" t="s">
        <v>710</v>
      </c>
      <c r="J166" s="154">
        <f t="shared" si="42"/>
        <v>16.982436524617448</v>
      </c>
      <c r="K166" s="265">
        <f t="shared" si="43"/>
        <v>1.23</v>
      </c>
      <c r="L166" s="154">
        <f t="shared" si="44"/>
        <v>0.12737910115822931</v>
      </c>
      <c r="M166" s="62">
        <v>25</v>
      </c>
      <c r="N166" s="29" t="s">
        <v>580</v>
      </c>
      <c r="O166" s="135">
        <f>VLOOKUP(N166,References!$B$7:$F$201,5,FALSE)</f>
        <v>44</v>
      </c>
      <c r="R166"/>
    </row>
    <row r="167" spans="1:18" x14ac:dyDescent="0.2">
      <c r="A167" s="885"/>
      <c r="B167" s="886"/>
      <c r="C167" s="826"/>
      <c r="D167" s="826"/>
      <c r="E167" s="228"/>
      <c r="F167" s="220"/>
      <c r="G167" s="62">
        <v>-2.84</v>
      </c>
      <c r="H167" s="62" t="s">
        <v>706</v>
      </c>
      <c r="I167" s="62" t="s">
        <v>710</v>
      </c>
      <c r="J167" s="152">
        <f t="shared" ref="J167:J168" si="45">IF(H167="Pa",G167,IF(H167="log-Pa",10^G167,IF(H167="mm Hg",G167*133.322,0)))</f>
        <v>1.4454397707459271E-3</v>
      </c>
      <c r="K167" s="265">
        <f t="shared" ref="K167:K168" si="46">IF(H167="Pa",LOG(G167),IF(H167="log-Pa",G167,IF(H167="mm Hg",LOG(G167*133.322),0)))</f>
        <v>-2.84</v>
      </c>
      <c r="L167" s="154">
        <f t="shared" ref="L167:L168" si="47">IF(H167="Pa",G167/133.322,IF(H167="log-Pa",(10^G167)/133.322,IF(H167="mm Hg",G167,0)))</f>
        <v>1.0841719826779729E-5</v>
      </c>
      <c r="M167" s="62">
        <v>25</v>
      </c>
      <c r="N167" s="29" t="s">
        <v>1027</v>
      </c>
      <c r="O167" s="135">
        <f>VLOOKUP(N167,References!$B$7:$F$201,5,FALSE)</f>
        <v>96</v>
      </c>
      <c r="R167"/>
    </row>
    <row r="168" spans="1:18" x14ac:dyDescent="0.2">
      <c r="A168" s="885"/>
      <c r="B168" s="886"/>
      <c r="C168" s="826"/>
      <c r="D168" s="826"/>
      <c r="E168" s="228"/>
      <c r="F168" s="220"/>
      <c r="G168" s="62">
        <v>-2.76</v>
      </c>
      <c r="H168" s="62" t="s">
        <v>706</v>
      </c>
      <c r="I168" s="62" t="s">
        <v>710</v>
      </c>
      <c r="J168" s="152">
        <f t="shared" si="45"/>
        <v>1.737800828749375E-3</v>
      </c>
      <c r="K168" s="265">
        <f t="shared" si="46"/>
        <v>-2.76</v>
      </c>
      <c r="L168" s="154">
        <f t="shared" si="47"/>
        <v>1.3034614157823728E-5</v>
      </c>
      <c r="M168" s="62">
        <v>25</v>
      </c>
      <c r="N168" s="29" t="s">
        <v>1027</v>
      </c>
      <c r="O168" s="135">
        <f>VLOOKUP(N168,References!$B$7:$F$201,5,FALSE)</f>
        <v>96</v>
      </c>
      <c r="R168"/>
    </row>
    <row r="169" spans="1:18" x14ac:dyDescent="0.2">
      <c r="A169" s="889"/>
      <c r="B169" s="868"/>
      <c r="C169" s="811"/>
      <c r="D169" s="811"/>
      <c r="E169" s="270" t="s">
        <v>65</v>
      </c>
      <c r="F169" s="391" t="s">
        <v>19</v>
      </c>
      <c r="G169" s="597">
        <v>2.48E-6</v>
      </c>
      <c r="H169" s="63" t="s">
        <v>705</v>
      </c>
      <c r="I169" s="63" t="s">
        <v>661</v>
      </c>
      <c r="J169" s="179">
        <f t="shared" si="42"/>
        <v>3.3063856E-4</v>
      </c>
      <c r="K169" s="271">
        <f t="shared" si="43"/>
        <v>-3.4806464991654233</v>
      </c>
      <c r="L169" s="179">
        <f t="shared" si="44"/>
        <v>2.48E-6</v>
      </c>
      <c r="M169" s="63" t="s">
        <v>708</v>
      </c>
      <c r="N169" s="36" t="s">
        <v>662</v>
      </c>
      <c r="O169" s="190">
        <f>VLOOKUP(N169,References!$B$7:$F$201,5,FALSE)</f>
        <v>26</v>
      </c>
      <c r="R169"/>
    </row>
    <row r="170" spans="1:18" x14ac:dyDescent="0.2">
      <c r="A170" s="400" t="s">
        <v>66</v>
      </c>
      <c r="B170" s="270" t="s">
        <v>67</v>
      </c>
      <c r="C170" s="391">
        <v>550.1</v>
      </c>
      <c r="D170" s="391" t="s">
        <v>107</v>
      </c>
      <c r="E170" s="270" t="s">
        <v>67</v>
      </c>
      <c r="F170" s="391" t="s">
        <v>107</v>
      </c>
      <c r="G170" s="597">
        <v>1.5E-6</v>
      </c>
      <c r="H170" s="63" t="s">
        <v>705</v>
      </c>
      <c r="I170" s="63" t="s">
        <v>661</v>
      </c>
      <c r="J170" s="179">
        <f t="shared" si="42"/>
        <v>1.9998300000000001E-4</v>
      </c>
      <c r="K170" s="271">
        <f t="shared" si="43"/>
        <v>-3.6990069209359584</v>
      </c>
      <c r="L170" s="179">
        <f t="shared" si="44"/>
        <v>1.5E-6</v>
      </c>
      <c r="M170" s="63" t="s">
        <v>708</v>
      </c>
      <c r="N170" s="36" t="s">
        <v>662</v>
      </c>
      <c r="O170" s="190">
        <f>VLOOKUP(N170,References!$B$7:$F$201,5,FALSE)</f>
        <v>26</v>
      </c>
      <c r="R170"/>
    </row>
    <row r="171" spans="1:18" x14ac:dyDescent="0.2">
      <c r="A171" s="885" t="s">
        <v>68</v>
      </c>
      <c r="B171" s="886" t="s">
        <v>69</v>
      </c>
      <c r="C171" s="826">
        <v>600.1</v>
      </c>
      <c r="D171" s="826" t="s">
        <v>20</v>
      </c>
      <c r="E171" s="228" t="s">
        <v>69</v>
      </c>
      <c r="F171" s="220" t="s">
        <v>20</v>
      </c>
      <c r="G171" s="62">
        <v>-0.15</v>
      </c>
      <c r="H171" s="62" t="s">
        <v>706</v>
      </c>
      <c r="I171" s="62" t="s">
        <v>657</v>
      </c>
      <c r="J171" s="154">
        <f t="shared" si="42"/>
        <v>0.70794578438413791</v>
      </c>
      <c r="K171" s="265">
        <f t="shared" si="43"/>
        <v>-0.15</v>
      </c>
      <c r="L171" s="154">
        <f t="shared" si="44"/>
        <v>5.3100447366836523E-3</v>
      </c>
      <c r="M171" s="62" t="s">
        <v>708</v>
      </c>
      <c r="N171" s="29" t="s">
        <v>492</v>
      </c>
      <c r="O171" s="135">
        <f>VLOOKUP(N171,References!$B$7:$F$201,5,FALSE)</f>
        <v>84</v>
      </c>
      <c r="R171"/>
    </row>
    <row r="172" spans="1:18" ht="17" thickBot="1" x14ac:dyDescent="0.25">
      <c r="A172" s="890"/>
      <c r="B172" s="891"/>
      <c r="C172" s="823"/>
      <c r="D172" s="823"/>
      <c r="E172" s="277" t="s">
        <v>69</v>
      </c>
      <c r="F172" s="225" t="s">
        <v>20</v>
      </c>
      <c r="G172" s="594">
        <v>8.1999999999999994E-6</v>
      </c>
      <c r="H172" s="210" t="s">
        <v>705</v>
      </c>
      <c r="I172" s="210" t="s">
        <v>661</v>
      </c>
      <c r="J172" s="154">
        <f t="shared" si="42"/>
        <v>1.0932404E-3</v>
      </c>
      <c r="K172" s="465">
        <f t="shared" si="43"/>
        <v>-2.961284327607923</v>
      </c>
      <c r="L172" s="154">
        <f t="shared" si="44"/>
        <v>8.1999999999999994E-6</v>
      </c>
      <c r="M172" s="210" t="s">
        <v>708</v>
      </c>
      <c r="N172" s="341" t="s">
        <v>662</v>
      </c>
      <c r="O172" s="139">
        <f>VLOOKUP(N172,References!$B$7:$F$201,5,FALSE)</f>
        <v>26</v>
      </c>
      <c r="R172"/>
    </row>
    <row r="173" spans="1:18" ht="17" thickBot="1" x14ac:dyDescent="0.25">
      <c r="A173" s="90" t="s">
        <v>143</v>
      </c>
      <c r="B173" s="241" t="s">
        <v>144</v>
      </c>
      <c r="C173" s="93"/>
      <c r="D173" s="93"/>
      <c r="E173" s="93"/>
      <c r="F173" s="93"/>
      <c r="G173" s="599"/>
      <c r="H173" s="93"/>
      <c r="I173" s="93"/>
      <c r="J173" s="695"/>
      <c r="K173" s="405"/>
      <c r="L173" s="695"/>
      <c r="M173" s="93"/>
      <c r="N173" s="93"/>
      <c r="O173" s="123"/>
      <c r="R173"/>
    </row>
    <row r="174" spans="1:18" x14ac:dyDescent="0.2">
      <c r="A174" s="899" t="s">
        <v>132</v>
      </c>
      <c r="B174" s="900" t="s">
        <v>131</v>
      </c>
      <c r="C174" s="824">
        <v>342.1</v>
      </c>
      <c r="D174" s="822" t="s">
        <v>31</v>
      </c>
      <c r="E174" s="237" t="s">
        <v>131</v>
      </c>
      <c r="F174" s="238" t="s">
        <v>31</v>
      </c>
      <c r="G174" s="205">
        <v>0.14699999999999999</v>
      </c>
      <c r="H174" s="205" t="s">
        <v>705</v>
      </c>
      <c r="I174" s="205" t="s">
        <v>659</v>
      </c>
      <c r="J174" s="153">
        <f t="shared" si="42"/>
        <v>19.598333999999998</v>
      </c>
      <c r="K174" s="593">
        <f t="shared" si="43"/>
        <v>1.2922191547565365</v>
      </c>
      <c r="L174" s="153">
        <f t="shared" si="44"/>
        <v>0.14699999999999999</v>
      </c>
      <c r="M174" s="205" t="s">
        <v>708</v>
      </c>
      <c r="N174" s="324" t="s">
        <v>662</v>
      </c>
      <c r="O174" s="134">
        <f>VLOOKUP(N174,References!$B$7:$F$201,5,FALSE)</f>
        <v>26</v>
      </c>
      <c r="R174"/>
    </row>
    <row r="175" spans="1:18" x14ac:dyDescent="0.2">
      <c r="A175" s="889"/>
      <c r="B175" s="868"/>
      <c r="C175" s="893"/>
      <c r="D175" s="811"/>
      <c r="E175" s="270" t="s">
        <v>131</v>
      </c>
      <c r="F175" s="391" t="s">
        <v>31</v>
      </c>
      <c r="G175" s="63">
        <v>0.439</v>
      </c>
      <c r="H175" s="63" t="s">
        <v>705</v>
      </c>
      <c r="I175" s="63" t="s">
        <v>661</v>
      </c>
      <c r="J175" s="179">
        <f t="shared" si="42"/>
        <v>58.528358000000004</v>
      </c>
      <c r="K175" s="271">
        <f t="shared" si="43"/>
        <v>1.7673663402504818</v>
      </c>
      <c r="L175" s="179">
        <f t="shared" si="44"/>
        <v>0.439</v>
      </c>
      <c r="M175" s="63" t="s">
        <v>708</v>
      </c>
      <c r="N175" s="36" t="s">
        <v>662</v>
      </c>
      <c r="O175" s="190">
        <f>VLOOKUP(N175,References!$B$7:$F$201,5,FALSE)</f>
        <v>26</v>
      </c>
      <c r="R175"/>
    </row>
    <row r="176" spans="1:18" x14ac:dyDescent="0.2">
      <c r="A176" s="885" t="s">
        <v>1</v>
      </c>
      <c r="B176" s="886" t="s">
        <v>130</v>
      </c>
      <c r="C176" s="892">
        <v>378.1</v>
      </c>
      <c r="D176" s="826" t="s">
        <v>30</v>
      </c>
      <c r="E176" s="228" t="s">
        <v>130</v>
      </c>
      <c r="F176" s="220" t="s">
        <v>30</v>
      </c>
      <c r="G176" s="62">
        <v>0.76</v>
      </c>
      <c r="H176" s="62" t="s">
        <v>706</v>
      </c>
      <c r="I176" s="62" t="s">
        <v>657</v>
      </c>
      <c r="J176" s="154">
        <f>IF(H176="Pa",G176,IF(H176="log-Pa",10^G176,IF(H176="mm Hg",G176*133.322,0)))</f>
        <v>5.7543993733715713</v>
      </c>
      <c r="K176" s="265">
        <f>IF(H176="Pa",LOG(G176),IF(H176="log-Pa",G176,IF(H176="mm Hg",LOG(G176*133.322),0)))</f>
        <v>0.76</v>
      </c>
      <c r="L176" s="154">
        <f>IF(H176="Pa",G176/133.322,IF(H176="log-Pa",(10^G176)/133.322,IF(H176="mm Hg",G176,0)))</f>
        <v>4.316166404173033E-2</v>
      </c>
      <c r="M176" s="62" t="s">
        <v>708</v>
      </c>
      <c r="N176" s="29" t="s">
        <v>492</v>
      </c>
      <c r="O176" s="135">
        <f>VLOOKUP(N176,References!$B$7:$F$201,5,FALSE)</f>
        <v>84</v>
      </c>
      <c r="R176"/>
    </row>
    <row r="177" spans="1:18" x14ac:dyDescent="0.2">
      <c r="A177" s="885"/>
      <c r="B177" s="886"/>
      <c r="C177" s="892"/>
      <c r="D177" s="826"/>
      <c r="E177" s="228" t="s">
        <v>130</v>
      </c>
      <c r="F177" s="220" t="s">
        <v>30</v>
      </c>
      <c r="G177" s="62">
        <v>1.02</v>
      </c>
      <c r="H177" s="62" t="s">
        <v>706</v>
      </c>
      <c r="I177" s="62" t="s">
        <v>657</v>
      </c>
      <c r="J177" s="154">
        <f t="shared" si="42"/>
        <v>10.471285480509</v>
      </c>
      <c r="K177" s="265">
        <f t="shared" si="43"/>
        <v>1.02</v>
      </c>
      <c r="L177" s="154">
        <f t="shared" si="44"/>
        <v>7.8541317115772336E-2</v>
      </c>
      <c r="M177" s="62" t="s">
        <v>708</v>
      </c>
      <c r="N177" s="29" t="s">
        <v>495</v>
      </c>
      <c r="O177" s="135">
        <f>VLOOKUP(N177,References!$B$7:$F$201,5,FALSE)</f>
        <v>27</v>
      </c>
      <c r="R177"/>
    </row>
    <row r="178" spans="1:18" x14ac:dyDescent="0.2">
      <c r="A178" s="885"/>
      <c r="B178" s="886"/>
      <c r="C178" s="892"/>
      <c r="D178" s="826"/>
      <c r="E178" s="228" t="s">
        <v>130</v>
      </c>
      <c r="F178" s="220" t="s">
        <v>30</v>
      </c>
      <c r="G178" s="62">
        <v>0.251</v>
      </c>
      <c r="H178" s="62" t="s">
        <v>705</v>
      </c>
      <c r="I178" s="62" t="s">
        <v>711</v>
      </c>
      <c r="J178" s="154">
        <f t="shared" si="42"/>
        <v>33.463822</v>
      </c>
      <c r="K178" s="265">
        <f t="shared" si="43"/>
        <v>1.5245755414893987</v>
      </c>
      <c r="L178" s="154">
        <f t="shared" si="44"/>
        <v>0.251</v>
      </c>
      <c r="M178" s="62" t="s">
        <v>708</v>
      </c>
      <c r="N178" s="29" t="s">
        <v>662</v>
      </c>
      <c r="O178" s="135">
        <f>VLOOKUP(N178,References!$B$7:$F$201,5,FALSE)</f>
        <v>26</v>
      </c>
      <c r="R178"/>
    </row>
    <row r="179" spans="1:18" x14ac:dyDescent="0.2">
      <c r="A179" s="885"/>
      <c r="B179" s="886"/>
      <c r="C179" s="892"/>
      <c r="D179" s="826"/>
      <c r="E179" s="228" t="s">
        <v>130</v>
      </c>
      <c r="F179" s="220" t="s">
        <v>30</v>
      </c>
      <c r="G179" s="62">
        <v>0.20200000000000001</v>
      </c>
      <c r="H179" s="62" t="s">
        <v>705</v>
      </c>
      <c r="I179" s="62" t="s">
        <v>659</v>
      </c>
      <c r="J179" s="154">
        <f t="shared" si="42"/>
        <v>26.931044000000004</v>
      </c>
      <c r="K179" s="265">
        <f t="shared" si="43"/>
        <v>1.4302531894549844</v>
      </c>
      <c r="L179" s="154">
        <f t="shared" si="44"/>
        <v>0.20200000000000001</v>
      </c>
      <c r="M179" s="62" t="s">
        <v>708</v>
      </c>
      <c r="N179" s="29" t="s">
        <v>662</v>
      </c>
      <c r="O179" s="135">
        <f>VLOOKUP(N179,References!$B$7:$F$201,5,FALSE)</f>
        <v>26</v>
      </c>
      <c r="R179"/>
    </row>
    <row r="180" spans="1:18" ht="17" thickBot="1" x14ac:dyDescent="0.25">
      <c r="A180" s="885"/>
      <c r="B180" s="886"/>
      <c r="C180" s="892"/>
      <c r="D180" s="826"/>
      <c r="E180" s="228" t="s">
        <v>130</v>
      </c>
      <c r="F180" s="220" t="s">
        <v>30</v>
      </c>
      <c r="G180" s="62">
        <v>0.125</v>
      </c>
      <c r="H180" s="62" t="s">
        <v>705</v>
      </c>
      <c r="I180" s="62" t="s">
        <v>661</v>
      </c>
      <c r="J180" s="154">
        <f t="shared" si="42"/>
        <v>16.66525</v>
      </c>
      <c r="K180" s="265">
        <f t="shared" si="43"/>
        <v>1.2218118330164169</v>
      </c>
      <c r="L180" s="154">
        <f t="shared" si="44"/>
        <v>0.125</v>
      </c>
      <c r="M180" s="62" t="s">
        <v>708</v>
      </c>
      <c r="N180" s="29" t="s">
        <v>662</v>
      </c>
      <c r="O180" s="135">
        <f>VLOOKUP(N180,References!$B$7:$F$201,5,FALSE)</f>
        <v>26</v>
      </c>
      <c r="R180"/>
    </row>
    <row r="181" spans="1:18" ht="17" thickBot="1" x14ac:dyDescent="0.25">
      <c r="A181" s="90" t="s">
        <v>145</v>
      </c>
      <c r="B181" s="241" t="s">
        <v>146</v>
      </c>
      <c r="C181" s="93"/>
      <c r="D181" s="93"/>
      <c r="E181" s="93"/>
      <c r="F181" s="93"/>
      <c r="G181" s="599"/>
      <c r="H181" s="93"/>
      <c r="I181" s="93"/>
      <c r="J181" s="695"/>
      <c r="K181" s="405"/>
      <c r="L181" s="695"/>
      <c r="M181" s="93"/>
      <c r="N181" s="93"/>
      <c r="O181" s="123"/>
      <c r="R181"/>
    </row>
    <row r="182" spans="1:18" x14ac:dyDescent="0.2">
      <c r="A182" s="885" t="s">
        <v>73</v>
      </c>
      <c r="B182" s="886" t="s">
        <v>70</v>
      </c>
      <c r="C182" s="826">
        <v>328.2</v>
      </c>
      <c r="D182" s="826" t="s">
        <v>21</v>
      </c>
      <c r="E182" s="228" t="s">
        <v>70</v>
      </c>
      <c r="F182" s="220" t="s">
        <v>21</v>
      </c>
      <c r="G182" s="62">
        <v>-0.48</v>
      </c>
      <c r="H182" s="62" t="s">
        <v>706</v>
      </c>
      <c r="I182" s="62" t="s">
        <v>657</v>
      </c>
      <c r="J182" s="154">
        <f t="shared" si="42"/>
        <v>0.33113112148259105</v>
      </c>
      <c r="K182" s="265">
        <f t="shared" si="43"/>
        <v>-0.48</v>
      </c>
      <c r="L182" s="154">
        <f t="shared" si="44"/>
        <v>2.4836945251540711E-3</v>
      </c>
      <c r="M182" s="62" t="s">
        <v>708</v>
      </c>
      <c r="N182" s="29" t="s">
        <v>492</v>
      </c>
      <c r="O182" s="135">
        <f>VLOOKUP(N182,References!$B$7:$F$201,5,FALSE)</f>
        <v>84</v>
      </c>
      <c r="R182"/>
    </row>
    <row r="183" spans="1:18" x14ac:dyDescent="0.2">
      <c r="A183" s="889"/>
      <c r="B183" s="868"/>
      <c r="C183" s="811"/>
      <c r="D183" s="811"/>
      <c r="E183" s="270" t="s">
        <v>70</v>
      </c>
      <c r="F183" s="391" t="s">
        <v>21</v>
      </c>
      <c r="G183" s="597">
        <v>1.3200000000000001E-6</v>
      </c>
      <c r="H183" s="63" t="s">
        <v>705</v>
      </c>
      <c r="I183" s="63" t="s">
        <v>661</v>
      </c>
      <c r="J183" s="179">
        <f t="shared" si="42"/>
        <v>1.7598504000000001E-4</v>
      </c>
      <c r="K183" s="271">
        <f t="shared" si="43"/>
        <v>-3.7545242487857897</v>
      </c>
      <c r="L183" s="179">
        <f t="shared" si="44"/>
        <v>1.3200000000000001E-6</v>
      </c>
      <c r="M183" s="63" t="s">
        <v>708</v>
      </c>
      <c r="N183" s="36" t="s">
        <v>662</v>
      </c>
      <c r="O183" s="190">
        <f>VLOOKUP(N183,References!$B$7:$F$201,5,FALSE)</f>
        <v>26</v>
      </c>
      <c r="R183"/>
    </row>
    <row r="184" spans="1:18" x14ac:dyDescent="0.2">
      <c r="A184" s="885" t="s">
        <v>74</v>
      </c>
      <c r="B184" s="886" t="s">
        <v>71</v>
      </c>
      <c r="C184" s="826">
        <v>428.2</v>
      </c>
      <c r="D184" s="826" t="s">
        <v>14</v>
      </c>
      <c r="E184" s="228" t="s">
        <v>71</v>
      </c>
      <c r="F184" s="220" t="s">
        <v>14</v>
      </c>
      <c r="G184" s="62">
        <v>-0.96</v>
      </c>
      <c r="H184" s="62" t="s">
        <v>706</v>
      </c>
      <c r="I184" s="62" t="s">
        <v>657</v>
      </c>
      <c r="J184" s="154">
        <f t="shared" si="42"/>
        <v>0.10964781961431849</v>
      </c>
      <c r="K184" s="265">
        <f t="shared" si="43"/>
        <v>-0.96</v>
      </c>
      <c r="L184" s="154">
        <f t="shared" si="44"/>
        <v>8.2242855353443914E-4</v>
      </c>
      <c r="M184" s="62" t="s">
        <v>708</v>
      </c>
      <c r="N184" s="29" t="s">
        <v>492</v>
      </c>
      <c r="O184" s="135">
        <f>VLOOKUP(N184,References!$B$7:$F$201,5,FALSE)</f>
        <v>84</v>
      </c>
      <c r="R184"/>
    </row>
    <row r="185" spans="1:18" x14ac:dyDescent="0.2">
      <c r="A185" s="885"/>
      <c r="B185" s="886"/>
      <c r="C185" s="826"/>
      <c r="D185" s="811"/>
      <c r="E185" s="270" t="s">
        <v>71</v>
      </c>
      <c r="F185" s="391" t="s">
        <v>14</v>
      </c>
      <c r="G185" s="597">
        <v>8.2399999999999997E-7</v>
      </c>
      <c r="H185" s="63" t="s">
        <v>705</v>
      </c>
      <c r="I185" s="63" t="s">
        <v>661</v>
      </c>
      <c r="J185" s="179">
        <f t="shared" si="42"/>
        <v>1.0985732799999999E-4</v>
      </c>
      <c r="K185" s="271">
        <f t="shared" si="43"/>
        <v>-3.959170968294524</v>
      </c>
      <c r="L185" s="179">
        <f t="shared" si="44"/>
        <v>8.2399999999999997E-7</v>
      </c>
      <c r="M185" s="63" t="s">
        <v>708</v>
      </c>
      <c r="N185" s="36" t="s">
        <v>662</v>
      </c>
      <c r="O185" s="135">
        <f>VLOOKUP(N185,References!$B$7:$F$201,5,FALSE)</f>
        <v>26</v>
      </c>
      <c r="R185"/>
    </row>
    <row r="186" spans="1:18" x14ac:dyDescent="0.2">
      <c r="A186" s="888" t="s">
        <v>75</v>
      </c>
      <c r="B186" s="867" t="s">
        <v>72</v>
      </c>
      <c r="C186" s="810">
        <v>528.20000000000005</v>
      </c>
      <c r="D186" s="810" t="s">
        <v>22</v>
      </c>
      <c r="E186" s="230" t="s">
        <v>72</v>
      </c>
      <c r="F186" s="231" t="s">
        <v>22</v>
      </c>
      <c r="G186" s="61">
        <v>-2.08</v>
      </c>
      <c r="H186" s="61" t="s">
        <v>706</v>
      </c>
      <c r="I186" s="61" t="s">
        <v>657</v>
      </c>
      <c r="J186" s="154">
        <f t="shared" si="42"/>
        <v>8.3176377110267055E-3</v>
      </c>
      <c r="K186" s="268">
        <f t="shared" si="43"/>
        <v>-2.08</v>
      </c>
      <c r="L186" s="154">
        <f t="shared" si="44"/>
        <v>6.2387585777491371E-5</v>
      </c>
      <c r="M186" s="61" t="s">
        <v>708</v>
      </c>
      <c r="N186" s="41" t="s">
        <v>492</v>
      </c>
      <c r="O186" s="189">
        <f>VLOOKUP(N186,References!$B$7:$F$201,5,FALSE)</f>
        <v>84</v>
      </c>
      <c r="R186"/>
    </row>
    <row r="187" spans="1:18" x14ac:dyDescent="0.2">
      <c r="A187" s="889"/>
      <c r="B187" s="868"/>
      <c r="C187" s="811"/>
      <c r="D187" s="811"/>
      <c r="E187" s="270" t="s">
        <v>72</v>
      </c>
      <c r="F187" s="391" t="s">
        <v>22</v>
      </c>
      <c r="G187" s="597">
        <v>1.0000000000000001E-5</v>
      </c>
      <c r="H187" s="63" t="s">
        <v>705</v>
      </c>
      <c r="I187" s="63" t="s">
        <v>661</v>
      </c>
      <c r="J187" s="179">
        <f t="shared" si="42"/>
        <v>1.3332200000000002E-3</v>
      </c>
      <c r="K187" s="271">
        <f t="shared" si="43"/>
        <v>-2.8750981799916393</v>
      </c>
      <c r="L187" s="179">
        <f t="shared" si="44"/>
        <v>1.0000000000000001E-5</v>
      </c>
      <c r="M187" s="63" t="s">
        <v>708</v>
      </c>
      <c r="N187" s="36" t="s">
        <v>662</v>
      </c>
      <c r="O187" s="190">
        <f>VLOOKUP(N187,References!$B$7:$F$201,5,FALSE)</f>
        <v>26</v>
      </c>
      <c r="R187"/>
    </row>
    <row r="188" spans="1:18" x14ac:dyDescent="0.2">
      <c r="A188" s="888" t="s">
        <v>190</v>
      </c>
      <c r="B188" s="867" t="s">
        <v>191</v>
      </c>
      <c r="C188" s="810">
        <v>628.20000000000005</v>
      </c>
      <c r="D188" s="810" t="s">
        <v>192</v>
      </c>
      <c r="E188" s="228"/>
      <c r="F188" s="220"/>
      <c r="G188" s="664">
        <v>-2.95</v>
      </c>
      <c r="H188" s="61" t="s">
        <v>706</v>
      </c>
      <c r="I188" s="61" t="s">
        <v>657</v>
      </c>
      <c r="J188" s="154">
        <f t="shared" ref="J188" si="48">IF(H188="Pa",G188,IF(H188="log-Pa",10^G188,IF(H188="mm Hg",G188*133.322,0)))</f>
        <v>1.1220184543019622E-3</v>
      </c>
      <c r="K188" s="268">
        <f t="shared" ref="K188" si="49">IF(H188="Pa",LOG(G188),IF(H188="log-Pa",G188,IF(H188="mm Hg",LOG(G188*133.322),0)))</f>
        <v>-2.95</v>
      </c>
      <c r="L188" s="154">
        <f t="shared" ref="L188" si="50">IF(H188="Pa",G188/133.322,IF(H188="log-Pa",(10^G188)/133.322,IF(H188="mm Hg",G188,0)))</f>
        <v>8.4158537548338768E-6</v>
      </c>
      <c r="M188" s="61" t="s">
        <v>708</v>
      </c>
      <c r="N188" s="41" t="s">
        <v>492</v>
      </c>
      <c r="O188" s="189">
        <f>VLOOKUP(N188,References!$B$7:$F$201,5,FALSE)</f>
        <v>84</v>
      </c>
      <c r="R188"/>
    </row>
    <row r="189" spans="1:18" ht="17" thickBot="1" x14ac:dyDescent="0.25">
      <c r="A189" s="890"/>
      <c r="B189" s="891"/>
      <c r="C189" s="823"/>
      <c r="D189" s="823"/>
      <c r="E189" s="228" t="s">
        <v>191</v>
      </c>
      <c r="F189" s="220" t="s">
        <v>192</v>
      </c>
      <c r="G189" s="674">
        <v>1.42E-5</v>
      </c>
      <c r="H189" s="62" t="s">
        <v>705</v>
      </c>
      <c r="I189" s="62" t="s">
        <v>661</v>
      </c>
      <c r="J189" s="154">
        <f t="shared" si="42"/>
        <v>1.8931724E-3</v>
      </c>
      <c r="K189" s="265">
        <f t="shared" si="43"/>
        <v>-2.722809835608583</v>
      </c>
      <c r="L189" s="154">
        <f t="shared" si="44"/>
        <v>1.42E-5</v>
      </c>
      <c r="M189" s="62" t="s">
        <v>708</v>
      </c>
      <c r="N189" s="29" t="s">
        <v>662</v>
      </c>
      <c r="O189" s="135">
        <f>VLOOKUP(N189,References!$B$7:$F$201,5,FALSE)</f>
        <v>26</v>
      </c>
      <c r="R189"/>
    </row>
    <row r="190" spans="1:18" ht="17" thickBot="1" x14ac:dyDescent="0.25">
      <c r="A190" s="90" t="s">
        <v>0</v>
      </c>
      <c r="B190" s="241" t="s">
        <v>157</v>
      </c>
      <c r="C190" s="93"/>
      <c r="D190" s="93"/>
      <c r="E190" s="93"/>
      <c r="F190" s="93"/>
      <c r="G190" s="599"/>
      <c r="H190" s="93"/>
      <c r="I190" s="93"/>
      <c r="J190" s="695"/>
      <c r="K190" s="405"/>
      <c r="L190" s="695"/>
      <c r="M190" s="93"/>
      <c r="N190" s="93"/>
      <c r="O190" s="123"/>
      <c r="R190"/>
    </row>
    <row r="191" spans="1:18" x14ac:dyDescent="0.2">
      <c r="A191" s="915" t="s">
        <v>998</v>
      </c>
      <c r="B191" s="840" t="s">
        <v>1013</v>
      </c>
      <c r="C191" s="829">
        <v>299.10000000000002</v>
      </c>
      <c r="D191" s="822" t="s">
        <v>1000</v>
      </c>
      <c r="E191" s="662"/>
      <c r="F191" s="662"/>
      <c r="G191" s="237">
        <v>6.3</v>
      </c>
      <c r="H191" s="237" t="s">
        <v>705</v>
      </c>
      <c r="I191" s="237" t="s">
        <v>653</v>
      </c>
      <c r="J191" s="154">
        <f>IF(H191="Pa",G191,IF(H191="log-Pa",10^G191,IF(H191="mm Hg",G191*133.322,0)))</f>
        <v>839.92859999999996</v>
      </c>
      <c r="K191" s="593">
        <f>IF(H191="Pa",LOG(G191),IF(H191="log-Pa",G191,IF(H191="mm Hg",LOG(G191*133.322),0)))</f>
        <v>2.9242423694619419</v>
      </c>
      <c r="L191" s="154">
        <f>IF(H191="Pa",G191/133.322,IF(H191="log-Pa",(10^G191)/133.322,IF(H191="mm Hg",G191,0)))</f>
        <v>6.3</v>
      </c>
      <c r="M191" s="237">
        <v>105.1</v>
      </c>
      <c r="N191" s="324" t="s">
        <v>975</v>
      </c>
      <c r="O191" s="135">
        <f>VLOOKUP(N191,References!$B$7:$F$201,5,FALSE)</f>
        <v>3</v>
      </c>
      <c r="R191"/>
    </row>
    <row r="192" spans="1:18" x14ac:dyDescent="0.2">
      <c r="A192" s="894"/>
      <c r="B192" s="897"/>
      <c r="C192" s="814"/>
      <c r="D192" s="826"/>
      <c r="E192" s="661"/>
      <c r="F192" s="661"/>
      <c r="G192" s="228">
        <v>16.5</v>
      </c>
      <c r="H192" s="228" t="s">
        <v>705</v>
      </c>
      <c r="I192" s="228" t="s">
        <v>653</v>
      </c>
      <c r="J192" s="154">
        <f t="shared" ref="J192:J198" si="51">IF(H192="Pa",G192,IF(H192="log-Pa",10^G192,IF(H192="mm Hg",G192*133.322,0)))</f>
        <v>2199.8130000000001</v>
      </c>
      <c r="K192" s="265">
        <f t="shared" ref="K192:K198" si="52">IF(H192="Pa",LOG(G192),IF(H192="log-Pa",G192,IF(H192="mm Hg",LOG(G192*133.322),0)))</f>
        <v>3.342385764222267</v>
      </c>
      <c r="L192" s="154">
        <f t="shared" ref="L192:L198" si="53">IF(H192="Pa",G192/133.322,IF(H192="log-Pa",(10^G192)/133.322,IF(H192="mm Hg",G192,0)))</f>
        <v>16.5</v>
      </c>
      <c r="M192" s="228">
        <v>121.7</v>
      </c>
      <c r="N192" s="29" t="s">
        <v>975</v>
      </c>
      <c r="O192" s="135">
        <f>VLOOKUP(N192,References!$B$7:$F$201,5,FALSE)</f>
        <v>3</v>
      </c>
      <c r="R192"/>
    </row>
    <row r="193" spans="1:18" x14ac:dyDescent="0.2">
      <c r="A193" s="894"/>
      <c r="B193" s="897"/>
      <c r="C193" s="814"/>
      <c r="D193" s="826"/>
      <c r="E193" s="661"/>
      <c r="F193" s="661"/>
      <c r="G193" s="228">
        <v>3.8</v>
      </c>
      <c r="H193" s="228" t="s">
        <v>705</v>
      </c>
      <c r="I193" s="228" t="s">
        <v>653</v>
      </c>
      <c r="J193" s="154">
        <f t="shared" si="51"/>
        <v>506.62360000000001</v>
      </c>
      <c r="K193" s="265">
        <f t="shared" si="52"/>
        <v>2.7046854166251708</v>
      </c>
      <c r="L193" s="154">
        <f t="shared" si="53"/>
        <v>3.8</v>
      </c>
      <c r="M193" s="228">
        <v>94.3</v>
      </c>
      <c r="N193" s="29" t="s">
        <v>975</v>
      </c>
      <c r="O193" s="135">
        <f>VLOOKUP(N193,References!$B$7:$F$201,5,FALSE)</f>
        <v>3</v>
      </c>
      <c r="R193"/>
    </row>
    <row r="194" spans="1:18" x14ac:dyDescent="0.2">
      <c r="A194" s="894"/>
      <c r="B194" s="897"/>
      <c r="C194" s="814"/>
      <c r="D194" s="826"/>
      <c r="E194" s="661"/>
      <c r="F194" s="661"/>
      <c r="G194" s="228">
        <v>25.8</v>
      </c>
      <c r="H194" s="228" t="s">
        <v>705</v>
      </c>
      <c r="I194" s="228" t="s">
        <v>653</v>
      </c>
      <c r="J194" s="154">
        <f t="shared" si="51"/>
        <v>3439.7076000000002</v>
      </c>
      <c r="K194" s="265">
        <f t="shared" si="52"/>
        <v>3.5365215259715908</v>
      </c>
      <c r="L194" s="154">
        <f t="shared" si="53"/>
        <v>25.8</v>
      </c>
      <c r="M194" s="228">
        <v>131.4</v>
      </c>
      <c r="N194" s="29" t="s">
        <v>975</v>
      </c>
      <c r="O194" s="135">
        <f>VLOOKUP(N194,References!$B$7:$F$201,5,FALSE)</f>
        <v>3</v>
      </c>
      <c r="R194"/>
    </row>
    <row r="195" spans="1:18" x14ac:dyDescent="0.2">
      <c r="A195" s="894"/>
      <c r="B195" s="897"/>
      <c r="C195" s="814"/>
      <c r="D195" s="826"/>
      <c r="E195" s="661"/>
      <c r="F195" s="661"/>
      <c r="G195" s="228">
        <v>351.4</v>
      </c>
      <c r="H195" s="228" t="s">
        <v>705</v>
      </c>
      <c r="I195" s="228" t="s">
        <v>653</v>
      </c>
      <c r="J195" s="154">
        <f t="shared" si="51"/>
        <v>46849.3508</v>
      </c>
      <c r="K195" s="265">
        <f t="shared" si="52"/>
        <v>4.6707035771676368</v>
      </c>
      <c r="L195" s="154">
        <f t="shared" si="53"/>
        <v>351.4</v>
      </c>
      <c r="M195" s="228">
        <v>196.3</v>
      </c>
      <c r="N195" s="29" t="s">
        <v>975</v>
      </c>
      <c r="O195" s="135">
        <f>VLOOKUP(N195,References!$B$7:$F$201,5,FALSE)</f>
        <v>3</v>
      </c>
      <c r="R195"/>
    </row>
    <row r="196" spans="1:18" x14ac:dyDescent="0.2">
      <c r="A196" s="894"/>
      <c r="B196" s="897"/>
      <c r="C196" s="814"/>
      <c r="D196" s="826"/>
      <c r="E196" s="661"/>
      <c r="F196" s="661"/>
      <c r="G196" s="707">
        <v>6.3E-3</v>
      </c>
      <c r="H196" s="228" t="s">
        <v>705</v>
      </c>
      <c r="I196" s="228" t="s">
        <v>653</v>
      </c>
      <c r="J196" s="154">
        <f t="shared" ref="J196:J197" si="54">IF(H196="Pa",G196,IF(H196="log-Pa",10^G196,IF(H196="mm Hg",G196*133.322,0)))</f>
        <v>0.83992860000000003</v>
      </c>
      <c r="K196" s="265">
        <f t="shared" ref="K196:K197" si="55">IF(H196="Pa",LOG(G196),IF(H196="log-Pa",G196,IF(H196="mm Hg",LOG(G196*133.322),0)))</f>
        <v>-7.5757630538057827E-2</v>
      </c>
      <c r="L196" s="154">
        <f t="shared" ref="L196:L197" si="56">IF(H196="Pa",G196/133.322,IF(H196="log-Pa",(10^G196)/133.322,IF(H196="mm Hg",G196,0)))</f>
        <v>6.3E-3</v>
      </c>
      <c r="M196" s="228">
        <v>25</v>
      </c>
      <c r="N196" s="29" t="s">
        <v>975</v>
      </c>
      <c r="O196" s="135">
        <f>VLOOKUP(N196,References!$B$7:$F$201,5,FALSE)</f>
        <v>3</v>
      </c>
      <c r="R196"/>
    </row>
    <row r="197" spans="1:18" x14ac:dyDescent="0.2">
      <c r="A197" s="894"/>
      <c r="B197" s="897"/>
      <c r="C197" s="814"/>
      <c r="D197" s="826"/>
      <c r="E197" s="661"/>
      <c r="F197" s="661"/>
      <c r="G197" s="761">
        <v>7.4200000000000004E-3</v>
      </c>
      <c r="H197" s="228" t="s">
        <v>705</v>
      </c>
      <c r="I197" s="228" t="s">
        <v>661</v>
      </c>
      <c r="J197" s="154">
        <f t="shared" si="54"/>
        <v>0.98924924000000003</v>
      </c>
      <c r="K197" s="675">
        <f t="shared" si="55"/>
        <v>-4.6942747126124638E-3</v>
      </c>
      <c r="L197" s="154">
        <f t="shared" si="56"/>
        <v>7.4200000000000004E-3</v>
      </c>
      <c r="M197" s="228" t="s">
        <v>708</v>
      </c>
      <c r="N197" s="29" t="s">
        <v>662</v>
      </c>
      <c r="O197" s="135">
        <f>VLOOKUP(N197,References!$B$7:$F$201,5,FALSE)</f>
        <v>26</v>
      </c>
      <c r="R197"/>
    </row>
    <row r="198" spans="1:18" x14ac:dyDescent="0.2">
      <c r="A198" s="895"/>
      <c r="B198" s="841"/>
      <c r="C198" s="815"/>
      <c r="D198" s="811"/>
      <c r="E198" s="657"/>
      <c r="F198" s="657"/>
      <c r="G198" s="677">
        <v>2.14</v>
      </c>
      <c r="H198" s="270" t="s">
        <v>705</v>
      </c>
      <c r="I198" s="270" t="s">
        <v>659</v>
      </c>
      <c r="J198" s="179">
        <f t="shared" si="51"/>
        <v>285.30907999999999</v>
      </c>
      <c r="K198" s="271">
        <f t="shared" si="52"/>
        <v>2.4553155933575512</v>
      </c>
      <c r="L198" s="179">
        <f t="shared" si="53"/>
        <v>2.14</v>
      </c>
      <c r="M198" s="270" t="s">
        <v>708</v>
      </c>
      <c r="N198" s="36" t="s">
        <v>662</v>
      </c>
      <c r="O198" s="190">
        <f>VLOOKUP(N198,References!$B$7:$F$201,5,FALSE)</f>
        <v>26</v>
      </c>
      <c r="R198"/>
    </row>
    <row r="199" spans="1:18" x14ac:dyDescent="0.2">
      <c r="A199" s="894" t="s">
        <v>1002</v>
      </c>
      <c r="B199" s="879" t="s">
        <v>1012</v>
      </c>
      <c r="C199" s="814">
        <v>399.1</v>
      </c>
      <c r="D199" s="826" t="s">
        <v>1003</v>
      </c>
      <c r="E199" s="661"/>
      <c r="F199" s="661"/>
      <c r="G199" s="761">
        <v>2.4899999999999998E-4</v>
      </c>
      <c r="H199" s="228" t="s">
        <v>705</v>
      </c>
      <c r="I199" s="228" t="s">
        <v>661</v>
      </c>
      <c r="J199" s="154">
        <f>IF(H199="Pa",G199,IF(H199="log-Pa",10^G199,IF(H199="mm Hg",G199*133.322,0)))</f>
        <v>3.3197178000000001E-2</v>
      </c>
      <c r="K199" s="265">
        <f>IF(H199="Pa",LOG(G199),IF(H199="log-Pa",G199,IF(H199="mm Hg",LOG(G199*133.322),0)))</f>
        <v>-1.4788988328959032</v>
      </c>
      <c r="L199" s="154">
        <f>IF(H199="Pa",G199/133.322,IF(H199="log-Pa",(10^G199)/133.322,IF(H199="mm Hg",G199,0)))</f>
        <v>2.4899999999999998E-4</v>
      </c>
      <c r="M199" s="62" t="s">
        <v>708</v>
      </c>
      <c r="N199" s="284" t="s">
        <v>662</v>
      </c>
      <c r="O199" s="189">
        <f>VLOOKUP(N199,References!$B$7:$F$201,5,FALSE)</f>
        <v>26</v>
      </c>
      <c r="R199"/>
    </row>
    <row r="200" spans="1:18" x14ac:dyDescent="0.2">
      <c r="A200" s="894"/>
      <c r="B200" s="897"/>
      <c r="C200" s="814"/>
      <c r="D200" s="826"/>
      <c r="E200" s="661"/>
      <c r="F200" s="661"/>
      <c r="G200" s="228">
        <v>0.42299999999999999</v>
      </c>
      <c r="H200" s="228" t="s">
        <v>705</v>
      </c>
      <c r="I200" s="228" t="s">
        <v>659</v>
      </c>
      <c r="J200" s="154">
        <f t="shared" ref="J200:J201" si="57">IF(H200="Pa",G200,IF(H200="log-Pa",10^G200,IF(H200="mm Hg",G200*133.322,0)))</f>
        <v>56.395206000000002</v>
      </c>
      <c r="K200" s="265">
        <f t="shared" ref="K200:K201" si="58">IF(H200="Pa",LOG(G200),IF(H200="log-Pa",G200,IF(H200="mm Hg",LOG(G200*133.322),0)))</f>
        <v>1.7512421873834028</v>
      </c>
      <c r="L200" s="154">
        <f t="shared" ref="L200:L201" si="59">IF(H200="Pa",G200/133.322,IF(H200="log-Pa",(10^G200)/133.322,IF(H200="mm Hg",G200,0)))</f>
        <v>0.42299999999999999</v>
      </c>
      <c r="M200" s="228" t="s">
        <v>708</v>
      </c>
      <c r="N200" s="29" t="s">
        <v>662</v>
      </c>
      <c r="O200" s="135">
        <f>VLOOKUP(N200,References!$B$7:$F$201,5,FALSE)</f>
        <v>26</v>
      </c>
      <c r="R200"/>
    </row>
    <row r="201" spans="1:18" x14ac:dyDescent="0.2">
      <c r="A201" s="895"/>
      <c r="B201" s="841"/>
      <c r="C201" s="815"/>
      <c r="D201" s="811"/>
      <c r="E201" s="657"/>
      <c r="F201" s="657"/>
      <c r="G201" s="270">
        <v>3.02</v>
      </c>
      <c r="H201" s="270" t="s">
        <v>705</v>
      </c>
      <c r="I201" s="270" t="s">
        <v>711</v>
      </c>
      <c r="J201" s="179">
        <f t="shared" si="57"/>
        <v>402.63244000000003</v>
      </c>
      <c r="K201" s="271">
        <f t="shared" si="58"/>
        <v>2.6049087629655112</v>
      </c>
      <c r="L201" s="179">
        <f t="shared" si="59"/>
        <v>3.02</v>
      </c>
      <c r="M201" s="270" t="s">
        <v>708</v>
      </c>
      <c r="N201" s="36" t="s">
        <v>662</v>
      </c>
      <c r="O201" s="190">
        <f>VLOOKUP(N201,References!$B$7:$F$201,5,FALSE)</f>
        <v>26</v>
      </c>
      <c r="R201"/>
    </row>
    <row r="202" spans="1:18" x14ac:dyDescent="0.2">
      <c r="A202" s="885" t="s">
        <v>76</v>
      </c>
      <c r="B202" s="886" t="s">
        <v>108</v>
      </c>
      <c r="C202" s="826">
        <v>499.1</v>
      </c>
      <c r="D202" s="826" t="s">
        <v>23</v>
      </c>
      <c r="E202" s="228" t="s">
        <v>108</v>
      </c>
      <c r="F202" s="220" t="s">
        <v>23</v>
      </c>
      <c r="G202" s="62">
        <v>-0.99</v>
      </c>
      <c r="H202" s="62" t="s">
        <v>706</v>
      </c>
      <c r="I202" s="62" t="s">
        <v>657</v>
      </c>
      <c r="J202" s="154">
        <f>IF(H202="Pa",G202,IF(H202="log-Pa",10^G202,IF(H202="mm Hg",G202*133.322,0)))</f>
        <v>0.10232929922807538</v>
      </c>
      <c r="K202" s="265">
        <f>IF(H202="Pa",LOG(G202),IF(H202="log-Pa",G202,IF(H202="mm Hg",LOG(G202*133.322),0)))</f>
        <v>-0.99</v>
      </c>
      <c r="L202" s="154">
        <f>IF(H202="Pa",G202/133.322,IF(H202="log-Pa",(10^G202)/133.322,IF(H202="mm Hg",G202,0)))</f>
        <v>7.6753498468426344E-4</v>
      </c>
      <c r="M202" s="62">
        <v>25</v>
      </c>
      <c r="N202" s="29" t="s">
        <v>504</v>
      </c>
      <c r="O202" s="189">
        <f>VLOOKUP(N202,References!$B$7:$F$201,5,FALSE)</f>
        <v>8</v>
      </c>
      <c r="R202"/>
    </row>
    <row r="203" spans="1:18" x14ac:dyDescent="0.2">
      <c r="A203" s="885"/>
      <c r="B203" s="886"/>
      <c r="C203" s="826"/>
      <c r="D203" s="826"/>
      <c r="E203" s="228" t="s">
        <v>108</v>
      </c>
      <c r="F203" s="220" t="s">
        <v>23</v>
      </c>
      <c r="G203" s="62">
        <v>1.82</v>
      </c>
      <c r="H203" s="62" t="s">
        <v>706</v>
      </c>
      <c r="I203" s="62" t="s">
        <v>655</v>
      </c>
      <c r="J203" s="154">
        <f>IF(H203="Pa",G203,IF(H203="log-Pa",10^G203,IF(H203="mm Hg",G203*133.322,0)))</f>
        <v>66.069344800759623</v>
      </c>
      <c r="K203" s="265">
        <f>IF(H203="Pa",LOG(G203),IF(H203="log-Pa",G203,IF(H203="mm Hg",LOG(G203*133.322),0)))</f>
        <v>1.82</v>
      </c>
      <c r="L203" s="154">
        <f>IF(H203="Pa",G203/133.322,IF(H203="log-Pa",(10^G203)/133.322,IF(H203="mm Hg",G203,0)))</f>
        <v>0.49556220879344459</v>
      </c>
      <c r="M203" s="62">
        <v>25</v>
      </c>
      <c r="N203" s="29" t="s">
        <v>504</v>
      </c>
      <c r="O203" s="135">
        <f>VLOOKUP(N203,References!$B$7:$F$201,5,FALSE)</f>
        <v>8</v>
      </c>
      <c r="R203"/>
    </row>
    <row r="204" spans="1:18" x14ac:dyDescent="0.2">
      <c r="A204" s="885"/>
      <c r="B204" s="886"/>
      <c r="C204" s="826"/>
      <c r="D204" s="826"/>
      <c r="E204" s="228" t="s">
        <v>108</v>
      </c>
      <c r="F204" s="220" t="s">
        <v>23</v>
      </c>
      <c r="G204" s="62">
        <v>1.81</v>
      </c>
      <c r="H204" s="62" t="s">
        <v>706</v>
      </c>
      <c r="I204" s="62" t="s">
        <v>658</v>
      </c>
      <c r="J204" s="154">
        <f>IF(H204="Pa",G204,IF(H204="log-Pa",10^G204,IF(H204="mm Hg",G204*133.322,0)))</f>
        <v>64.565422903465588</v>
      </c>
      <c r="K204" s="265">
        <f>IF(H204="Pa",LOG(G204),IF(H204="log-Pa",G204,IF(H204="mm Hg",LOG(G204*133.322),0)))</f>
        <v>1.81</v>
      </c>
      <c r="L204" s="154">
        <f>IF(H204="Pa",G204/133.322,IF(H204="log-Pa",(10^G204)/133.322,IF(H204="mm Hg",G204,0)))</f>
        <v>0.48428183573202915</v>
      </c>
      <c r="M204" s="62">
        <v>25</v>
      </c>
      <c r="N204" s="29" t="s">
        <v>504</v>
      </c>
      <c r="O204" s="135">
        <f>VLOOKUP(N204,References!$B$7:$F$201,5,FALSE)</f>
        <v>8</v>
      </c>
      <c r="R204"/>
    </row>
    <row r="205" spans="1:18" x14ac:dyDescent="0.2">
      <c r="A205" s="885"/>
      <c r="B205" s="886"/>
      <c r="C205" s="826"/>
      <c r="D205" s="826"/>
      <c r="E205" s="228" t="s">
        <v>108</v>
      </c>
      <c r="F205" s="220" t="s">
        <v>23</v>
      </c>
      <c r="G205" s="62">
        <v>-1.06</v>
      </c>
      <c r="H205" s="62" t="s">
        <v>706</v>
      </c>
      <c r="I205" s="62" t="s">
        <v>707</v>
      </c>
      <c r="J205" s="154">
        <f t="shared" si="42"/>
        <v>8.7096358995608011E-2</v>
      </c>
      <c r="K205" s="265">
        <f t="shared" si="43"/>
        <v>-1.06</v>
      </c>
      <c r="L205" s="154">
        <f t="shared" si="44"/>
        <v>6.5327822111585488E-4</v>
      </c>
      <c r="M205" s="62">
        <v>25</v>
      </c>
      <c r="N205" s="29" t="s">
        <v>482</v>
      </c>
      <c r="O205" s="135">
        <f>VLOOKUP(N205,References!$B$7:$F$201,5,FALSE)</f>
        <v>12</v>
      </c>
      <c r="R205"/>
    </row>
    <row r="206" spans="1:18" x14ac:dyDescent="0.2">
      <c r="A206" s="885"/>
      <c r="B206" s="886"/>
      <c r="C206" s="826"/>
      <c r="D206" s="826"/>
      <c r="E206" s="228" t="s">
        <v>108</v>
      </c>
      <c r="F206" s="220" t="s">
        <v>23</v>
      </c>
      <c r="G206" s="62">
        <v>-0.61</v>
      </c>
      <c r="H206" s="62" t="s">
        <v>706</v>
      </c>
      <c r="I206" s="62" t="s">
        <v>657</v>
      </c>
      <c r="J206" s="154">
        <f t="shared" si="42"/>
        <v>0.24547089156850299</v>
      </c>
      <c r="K206" s="265">
        <f t="shared" si="43"/>
        <v>-0.61</v>
      </c>
      <c r="L206" s="154">
        <f t="shared" si="44"/>
        <v>1.8411881877597319E-3</v>
      </c>
      <c r="M206" s="62" t="s">
        <v>708</v>
      </c>
      <c r="N206" s="29" t="s">
        <v>492</v>
      </c>
      <c r="O206" s="135">
        <f>VLOOKUP(N206,References!$B$7:$F$201,5,FALSE)</f>
        <v>84</v>
      </c>
      <c r="R206"/>
    </row>
    <row r="207" spans="1:18" x14ac:dyDescent="0.2">
      <c r="A207" s="885"/>
      <c r="B207" s="886"/>
      <c r="C207" s="826"/>
      <c r="D207" s="826"/>
      <c r="E207" s="228" t="s">
        <v>108</v>
      </c>
      <c r="F207" s="220" t="s">
        <v>23</v>
      </c>
      <c r="G207" s="62">
        <v>1.18</v>
      </c>
      <c r="H207" s="62" t="s">
        <v>706</v>
      </c>
      <c r="I207" s="62" t="s">
        <v>710</v>
      </c>
      <c r="J207" s="154">
        <f>IF(H207="Pa",G207,IF(H207="log-Pa",10^G207,IF(H207="mm Hg",G207*133.322,0)))</f>
        <v>15.135612484362087</v>
      </c>
      <c r="K207" s="265">
        <f>IF(H207="Pa",LOG(G207),IF(H207="log-Pa",G207,IF(H207="mm Hg",LOG(G207*133.322),0)))</f>
        <v>1.18</v>
      </c>
      <c r="L207" s="154">
        <f>IF(H207="Pa",G207/133.322,IF(H207="log-Pa",(10^G207)/133.322,IF(H207="mm Hg",G207,0)))</f>
        <v>0.11352674340590514</v>
      </c>
      <c r="M207" s="62">
        <v>25</v>
      </c>
      <c r="N207" s="29" t="s">
        <v>580</v>
      </c>
      <c r="O207" s="135">
        <f>VLOOKUP(N207,References!$B$7:$F$201,5,FALSE)</f>
        <v>44</v>
      </c>
      <c r="R207"/>
    </row>
    <row r="208" spans="1:18" x14ac:dyDescent="0.2">
      <c r="A208" s="885"/>
      <c r="B208" s="886"/>
      <c r="C208" s="826"/>
      <c r="D208" s="826"/>
      <c r="E208" s="228"/>
      <c r="F208" s="220"/>
      <c r="G208" s="62">
        <v>0.25</v>
      </c>
      <c r="H208" s="62" t="s">
        <v>705</v>
      </c>
      <c r="I208" s="62" t="s">
        <v>653</v>
      </c>
      <c r="J208" s="154">
        <f>IF(H208="Pa",G208,IF(H208="log-Pa",10^G208,IF(H208="mm Hg",G208*133.322,0)))</f>
        <v>33.330500000000001</v>
      </c>
      <c r="K208" s="265">
        <f>IF(H208="Pa",LOG(G208),IF(H208="log-Pa",G208,IF(H208="mm Hg",LOG(G208*133.322),0)))</f>
        <v>1.522841828680398</v>
      </c>
      <c r="L208" s="154">
        <f>IF(H208="Pa",G208/133.322,IF(H208="log-Pa",(10^G208)/133.322,IF(H208="mm Hg",G208,0)))</f>
        <v>0.25</v>
      </c>
      <c r="M208" s="62" t="s">
        <v>708</v>
      </c>
      <c r="N208" s="29" t="s">
        <v>975</v>
      </c>
      <c r="O208" s="135">
        <f>VLOOKUP(N208,References!$B$7:$F$201,5,FALSE)</f>
        <v>3</v>
      </c>
      <c r="R208"/>
    </row>
    <row r="209" spans="1:18" x14ac:dyDescent="0.2">
      <c r="A209" s="885"/>
      <c r="B209" s="886"/>
      <c r="C209" s="826"/>
      <c r="D209" s="826"/>
      <c r="E209" s="228" t="s">
        <v>108</v>
      </c>
      <c r="F209" s="220" t="s">
        <v>23</v>
      </c>
      <c r="G209" s="62">
        <v>0.95499999999999996</v>
      </c>
      <c r="H209" s="62" t="s">
        <v>705</v>
      </c>
      <c r="I209" s="62" t="s">
        <v>711</v>
      </c>
      <c r="J209" s="154">
        <f t="shared" si="42"/>
        <v>127.32250999999999</v>
      </c>
      <c r="K209" s="265">
        <f t="shared" si="43"/>
        <v>2.1049051915921067</v>
      </c>
      <c r="L209" s="154">
        <f t="shared" si="44"/>
        <v>0.95499999999999996</v>
      </c>
      <c r="M209" s="62" t="s">
        <v>708</v>
      </c>
      <c r="N209" s="29" t="s">
        <v>662</v>
      </c>
      <c r="O209" s="135">
        <f>VLOOKUP(N209,References!$B$7:$F$201,5,FALSE)</f>
        <v>26</v>
      </c>
      <c r="R209"/>
    </row>
    <row r="210" spans="1:18" x14ac:dyDescent="0.2">
      <c r="A210" s="885"/>
      <c r="B210" s="886"/>
      <c r="C210" s="826"/>
      <c r="D210" s="826"/>
      <c r="E210" s="228" t="s">
        <v>108</v>
      </c>
      <c r="F210" s="220" t="s">
        <v>23</v>
      </c>
      <c r="G210" s="664">
        <v>7.85E-2</v>
      </c>
      <c r="H210" s="62" t="s">
        <v>705</v>
      </c>
      <c r="I210" s="62" t="s">
        <v>659</v>
      </c>
      <c r="J210" s="154">
        <f t="shared" si="42"/>
        <v>10.465777000000001</v>
      </c>
      <c r="K210" s="265">
        <f t="shared" si="43"/>
        <v>1.019771476753613</v>
      </c>
      <c r="L210" s="154">
        <f t="shared" si="44"/>
        <v>7.85E-2</v>
      </c>
      <c r="M210" s="62" t="s">
        <v>708</v>
      </c>
      <c r="N210" s="29" t="s">
        <v>662</v>
      </c>
      <c r="O210" s="135">
        <f>VLOOKUP(N210,References!$B$7:$F$201,5,FALSE)</f>
        <v>26</v>
      </c>
      <c r="R210"/>
    </row>
    <row r="211" spans="1:18" x14ac:dyDescent="0.2">
      <c r="A211" s="889"/>
      <c r="B211" s="868"/>
      <c r="C211" s="811"/>
      <c r="D211" s="811"/>
      <c r="E211" s="270" t="s">
        <v>108</v>
      </c>
      <c r="F211" s="391" t="s">
        <v>23</v>
      </c>
      <c r="G211" s="63">
        <v>0.245</v>
      </c>
      <c r="H211" s="63" t="s">
        <v>705</v>
      </c>
      <c r="I211" s="63" t="s">
        <v>661</v>
      </c>
      <c r="J211" s="179">
        <f t="shared" si="42"/>
        <v>32.663890000000002</v>
      </c>
      <c r="K211" s="271">
        <f t="shared" si="43"/>
        <v>1.5140679043728928</v>
      </c>
      <c r="L211" s="179">
        <f t="shared" si="44"/>
        <v>0.245</v>
      </c>
      <c r="M211" s="63" t="s">
        <v>708</v>
      </c>
      <c r="N211" s="36" t="s">
        <v>662</v>
      </c>
      <c r="O211" s="190">
        <f>VLOOKUP(N211,References!$B$7:$F$201,5,FALSE)</f>
        <v>26</v>
      </c>
      <c r="R211"/>
    </row>
    <row r="212" spans="1:18" x14ac:dyDescent="0.2">
      <c r="A212" s="888" t="s">
        <v>133</v>
      </c>
      <c r="B212" s="867" t="s">
        <v>116</v>
      </c>
      <c r="C212" s="810">
        <v>513.20000000000005</v>
      </c>
      <c r="D212" s="826" t="s">
        <v>118</v>
      </c>
      <c r="E212" s="228" t="s">
        <v>116</v>
      </c>
      <c r="F212" s="220" t="s">
        <v>118</v>
      </c>
      <c r="G212" s="62">
        <v>-0.53</v>
      </c>
      <c r="H212" s="62" t="s">
        <v>706</v>
      </c>
      <c r="I212" s="62" t="s">
        <v>657</v>
      </c>
      <c r="J212" s="154">
        <f t="shared" si="42"/>
        <v>0.29512092266663847</v>
      </c>
      <c r="K212" s="265">
        <f t="shared" si="43"/>
        <v>-0.53</v>
      </c>
      <c r="L212" s="154">
        <f t="shared" si="44"/>
        <v>2.2135950755812128E-3</v>
      </c>
      <c r="M212" s="62" t="s">
        <v>708</v>
      </c>
      <c r="N212" s="29" t="s">
        <v>492</v>
      </c>
      <c r="O212" s="189">
        <f>VLOOKUP(N212,References!$B$7:$F$201,5,FALSE)</f>
        <v>84</v>
      </c>
      <c r="R212"/>
    </row>
    <row r="213" spans="1:18" x14ac:dyDescent="0.2">
      <c r="A213" s="885"/>
      <c r="B213" s="886"/>
      <c r="C213" s="826"/>
      <c r="D213" s="826"/>
      <c r="E213" s="228" t="s">
        <v>116</v>
      </c>
      <c r="F213" s="220" t="s">
        <v>118</v>
      </c>
      <c r="G213" s="62">
        <v>1.01</v>
      </c>
      <c r="H213" s="62" t="s">
        <v>706</v>
      </c>
      <c r="I213" s="62" t="s">
        <v>710</v>
      </c>
      <c r="J213" s="154">
        <f t="shared" si="42"/>
        <v>10.232929922807543</v>
      </c>
      <c r="K213" s="265">
        <f t="shared" si="43"/>
        <v>1.01</v>
      </c>
      <c r="L213" s="154">
        <f t="shared" si="44"/>
        <v>7.6753498468426384E-2</v>
      </c>
      <c r="M213" s="62">
        <v>25</v>
      </c>
      <c r="N213" s="29" t="s">
        <v>580</v>
      </c>
      <c r="O213" s="135">
        <f>VLOOKUP(N213,References!$B$7:$F$201,5,FALSE)</f>
        <v>44</v>
      </c>
      <c r="R213"/>
    </row>
    <row r="214" spans="1:18" x14ac:dyDescent="0.2">
      <c r="A214" s="885"/>
      <c r="B214" s="886"/>
      <c r="C214" s="826"/>
      <c r="D214" s="826"/>
      <c r="E214" s="228" t="s">
        <v>116</v>
      </c>
      <c r="F214" s="220" t="s">
        <v>118</v>
      </c>
      <c r="G214" s="62">
        <v>0.83799999999999997</v>
      </c>
      <c r="H214" s="62" t="s">
        <v>705</v>
      </c>
      <c r="I214" s="62" t="s">
        <v>711</v>
      </c>
      <c r="J214" s="154">
        <f t="shared" si="42"/>
        <v>111.72383599999999</v>
      </c>
      <c r="K214" s="265">
        <f t="shared" si="43"/>
        <v>2.0481458386386371</v>
      </c>
      <c r="L214" s="154">
        <f t="shared" si="44"/>
        <v>0.83799999999999997</v>
      </c>
      <c r="M214" s="62" t="s">
        <v>708</v>
      </c>
      <c r="N214" s="29" t="s">
        <v>662</v>
      </c>
      <c r="O214" s="135">
        <f>VLOOKUP(N214,References!$B$7:$F$201,5,FALSE)</f>
        <v>26</v>
      </c>
      <c r="R214"/>
    </row>
    <row r="215" spans="1:18" x14ac:dyDescent="0.2">
      <c r="A215" s="885"/>
      <c r="B215" s="886"/>
      <c r="C215" s="826"/>
      <c r="D215" s="826"/>
      <c r="E215" s="228" t="s">
        <v>116</v>
      </c>
      <c r="F215" s="220" t="s">
        <v>118</v>
      </c>
      <c r="G215" s="664">
        <v>7.8E-2</v>
      </c>
      <c r="H215" s="62" t="s">
        <v>705</v>
      </c>
      <c r="I215" s="62" t="s">
        <v>659</v>
      </c>
      <c r="J215" s="154">
        <f t="shared" si="42"/>
        <v>10.399115999999999</v>
      </c>
      <c r="K215" s="265">
        <f t="shared" si="43"/>
        <v>1.0169964226988408</v>
      </c>
      <c r="L215" s="154">
        <f t="shared" si="44"/>
        <v>7.8E-2</v>
      </c>
      <c r="M215" s="62" t="s">
        <v>708</v>
      </c>
      <c r="N215" s="29" t="s">
        <v>662</v>
      </c>
      <c r="O215" s="135">
        <f>VLOOKUP(N215,References!$B$7:$F$201,5,FALSE)</f>
        <v>26</v>
      </c>
      <c r="R215"/>
    </row>
    <row r="216" spans="1:18" x14ac:dyDescent="0.2">
      <c r="A216" s="889"/>
      <c r="B216" s="868"/>
      <c r="C216" s="811"/>
      <c r="D216" s="811"/>
      <c r="E216" s="270" t="s">
        <v>116</v>
      </c>
      <c r="F216" s="391" t="s">
        <v>118</v>
      </c>
      <c r="G216" s="597">
        <v>1.2E-4</v>
      </c>
      <c r="H216" s="63" t="s">
        <v>705</v>
      </c>
      <c r="I216" s="63" t="s">
        <v>661</v>
      </c>
      <c r="J216" s="179">
        <f t="shared" si="42"/>
        <v>1.5998640000000001E-2</v>
      </c>
      <c r="K216" s="271">
        <f t="shared" si="43"/>
        <v>-1.7959169339440146</v>
      </c>
      <c r="L216" s="179">
        <f t="shared" si="44"/>
        <v>1.2E-4</v>
      </c>
      <c r="M216" s="63" t="s">
        <v>708</v>
      </c>
      <c r="N216" s="36" t="s">
        <v>662</v>
      </c>
      <c r="O216" s="190">
        <f>VLOOKUP(N216,References!$B$7:$F$201,5,FALSE)</f>
        <v>26</v>
      </c>
      <c r="R216"/>
    </row>
    <row r="217" spans="1:18" x14ac:dyDescent="0.2">
      <c r="A217" s="885" t="s">
        <v>134</v>
      </c>
      <c r="B217" s="886" t="s">
        <v>115</v>
      </c>
      <c r="C217" s="826">
        <v>527.20000000000005</v>
      </c>
      <c r="D217" s="826" t="s">
        <v>117</v>
      </c>
      <c r="E217" s="228" t="s">
        <v>115</v>
      </c>
      <c r="F217" s="220" t="s">
        <v>117</v>
      </c>
      <c r="G217" s="62">
        <v>10</v>
      </c>
      <c r="H217" s="62" t="s">
        <v>705</v>
      </c>
      <c r="I217" s="62" t="s">
        <v>653</v>
      </c>
      <c r="J217" s="154">
        <f t="shared" si="42"/>
        <v>1333.22</v>
      </c>
      <c r="K217" s="265">
        <f t="shared" si="43"/>
        <v>3.1249018200083603</v>
      </c>
      <c r="L217" s="154">
        <f t="shared" si="44"/>
        <v>10</v>
      </c>
      <c r="M217" s="62">
        <v>20</v>
      </c>
      <c r="N217" s="29" t="s">
        <v>493</v>
      </c>
      <c r="O217" s="135">
        <f>VLOOKUP(N217,References!$B$7:$F$201,5,FALSE)</f>
        <v>1</v>
      </c>
      <c r="R217"/>
    </row>
    <row r="218" spans="1:18" x14ac:dyDescent="0.2">
      <c r="A218" s="885"/>
      <c r="B218" s="886"/>
      <c r="C218" s="826"/>
      <c r="D218" s="826"/>
      <c r="E218" s="228" t="s">
        <v>115</v>
      </c>
      <c r="F218" s="220" t="s">
        <v>117</v>
      </c>
      <c r="G218" s="62">
        <v>0.16</v>
      </c>
      <c r="H218" s="62" t="s">
        <v>703</v>
      </c>
      <c r="I218" s="62" t="s">
        <v>653</v>
      </c>
      <c r="J218" s="154">
        <f t="shared" ref="J218:J223" si="60">IF(H218="Pa",G218,IF(H218="log-Pa",10^G218,IF(H218="mm Hg",G218*133.322,0)))</f>
        <v>0.16</v>
      </c>
      <c r="K218" s="265">
        <f t="shared" ref="K218:K223" si="61">IF(H218="Pa",LOG(G218),IF(H218="log-Pa",G218,IF(H218="mm Hg",LOG(G218*133.322),0)))</f>
        <v>-0.79588001734407521</v>
      </c>
      <c r="L218" s="154">
        <f t="shared" ref="L218:L223" si="62">IF(H218="Pa",G218/133.322,IF(H218="log-Pa",(10^G218)/133.322,IF(H218="mm Hg",G218,0)))</f>
        <v>1.2001020086707371E-3</v>
      </c>
      <c r="M218" s="62">
        <v>20</v>
      </c>
      <c r="N218" s="29" t="s">
        <v>493</v>
      </c>
      <c r="O218" s="135">
        <f>VLOOKUP(N218,References!$B$7:$F$201,5,FALSE)</f>
        <v>1</v>
      </c>
      <c r="R218"/>
    </row>
    <row r="219" spans="1:18" x14ac:dyDescent="0.2">
      <c r="A219" s="885"/>
      <c r="B219" s="886"/>
      <c r="C219" s="826"/>
      <c r="D219" s="826"/>
      <c r="E219" s="228" t="s">
        <v>115</v>
      </c>
      <c r="F219" s="220" t="s">
        <v>117</v>
      </c>
      <c r="G219" s="265">
        <v>7</v>
      </c>
      <c r="H219" s="62" t="s">
        <v>703</v>
      </c>
      <c r="I219" s="62" t="s">
        <v>653</v>
      </c>
      <c r="J219" s="154">
        <f t="shared" si="60"/>
        <v>7</v>
      </c>
      <c r="K219" s="265">
        <f t="shared" si="61"/>
        <v>0.84509804001425681</v>
      </c>
      <c r="L219" s="154">
        <f t="shared" si="62"/>
        <v>5.2504462879344745E-2</v>
      </c>
      <c r="M219" s="62">
        <v>25</v>
      </c>
      <c r="N219" s="29" t="s">
        <v>484</v>
      </c>
      <c r="O219" s="135">
        <f>VLOOKUP(N219,References!$B$7:$F$201,5,FALSE)</f>
        <v>53</v>
      </c>
      <c r="R219"/>
    </row>
    <row r="220" spans="1:18" x14ac:dyDescent="0.2">
      <c r="A220" s="885"/>
      <c r="B220" s="886"/>
      <c r="C220" s="826"/>
      <c r="D220" s="826"/>
      <c r="E220" s="228" t="s">
        <v>115</v>
      </c>
      <c r="F220" s="220" t="s">
        <v>117</v>
      </c>
      <c r="G220" s="62">
        <v>-1.04</v>
      </c>
      <c r="H220" s="62" t="s">
        <v>706</v>
      </c>
      <c r="I220" s="62" t="s">
        <v>657</v>
      </c>
      <c r="J220" s="154">
        <f t="shared" si="60"/>
        <v>9.120108393559094E-2</v>
      </c>
      <c r="K220" s="265">
        <f t="shared" si="61"/>
        <v>-1.04</v>
      </c>
      <c r="L220" s="154">
        <f t="shared" si="62"/>
        <v>6.8406627515031984E-4</v>
      </c>
      <c r="M220" s="62">
        <v>25</v>
      </c>
      <c r="N220" s="29" t="s">
        <v>504</v>
      </c>
      <c r="O220" s="135">
        <f>VLOOKUP(N220,References!$B$7:$F$201,5,FALSE)</f>
        <v>8</v>
      </c>
      <c r="R220"/>
    </row>
    <row r="221" spans="1:18" x14ac:dyDescent="0.2">
      <c r="A221" s="885"/>
      <c r="B221" s="886"/>
      <c r="C221" s="826"/>
      <c r="D221" s="826"/>
      <c r="E221" s="228" t="s">
        <v>115</v>
      </c>
      <c r="F221" s="220" t="s">
        <v>117</v>
      </c>
      <c r="G221" s="62">
        <v>1.01</v>
      </c>
      <c r="H221" s="62" t="s">
        <v>706</v>
      </c>
      <c r="I221" s="62" t="s">
        <v>655</v>
      </c>
      <c r="J221" s="154">
        <f t="shared" si="60"/>
        <v>10.232929922807543</v>
      </c>
      <c r="K221" s="265">
        <f t="shared" si="61"/>
        <v>1.01</v>
      </c>
      <c r="L221" s="154">
        <f t="shared" si="62"/>
        <v>7.6753498468426384E-2</v>
      </c>
      <c r="M221" s="62">
        <v>25</v>
      </c>
      <c r="N221" s="29" t="s">
        <v>504</v>
      </c>
      <c r="O221" s="135">
        <f>VLOOKUP(N221,References!$B$7:$F$201,5,FALSE)</f>
        <v>8</v>
      </c>
      <c r="R221"/>
    </row>
    <row r="222" spans="1:18" x14ac:dyDescent="0.2">
      <c r="A222" s="885"/>
      <c r="B222" s="886"/>
      <c r="C222" s="826"/>
      <c r="D222" s="826"/>
      <c r="E222" s="228" t="s">
        <v>115</v>
      </c>
      <c r="F222" s="220" t="s">
        <v>117</v>
      </c>
      <c r="G222" s="62">
        <v>1.77</v>
      </c>
      <c r="H222" s="62" t="s">
        <v>706</v>
      </c>
      <c r="I222" s="62" t="s">
        <v>658</v>
      </c>
      <c r="J222" s="154">
        <f t="shared" si="60"/>
        <v>58.884365535558949</v>
      </c>
      <c r="K222" s="265">
        <f t="shared" si="61"/>
        <v>1.77</v>
      </c>
      <c r="L222" s="154">
        <f t="shared" si="62"/>
        <v>0.44167028349078885</v>
      </c>
      <c r="M222" s="62">
        <v>25</v>
      </c>
      <c r="N222" s="29" t="s">
        <v>504</v>
      </c>
      <c r="O222" s="135">
        <f>VLOOKUP(N222,References!$B$7:$F$201,5,FALSE)</f>
        <v>8</v>
      </c>
      <c r="R222"/>
    </row>
    <row r="223" spans="1:18" x14ac:dyDescent="0.2">
      <c r="A223" s="885"/>
      <c r="B223" s="886"/>
      <c r="C223" s="826"/>
      <c r="D223" s="826"/>
      <c r="E223" s="228" t="s">
        <v>115</v>
      </c>
      <c r="F223" s="220" t="s">
        <v>117</v>
      </c>
      <c r="G223" s="62">
        <v>-0.93</v>
      </c>
      <c r="H223" s="62" t="s">
        <v>706</v>
      </c>
      <c r="I223" s="62" t="s">
        <v>657</v>
      </c>
      <c r="J223" s="154">
        <f t="shared" si="60"/>
        <v>0.11748975549395291</v>
      </c>
      <c r="K223" s="265">
        <f t="shared" si="61"/>
        <v>-0.93</v>
      </c>
      <c r="L223" s="154">
        <f t="shared" si="62"/>
        <v>8.8124807229079147E-4</v>
      </c>
      <c r="M223" s="62" t="s">
        <v>708</v>
      </c>
      <c r="N223" s="29" t="s">
        <v>492</v>
      </c>
      <c r="O223" s="135">
        <f>VLOOKUP(N223,References!$B$7:$F$201,5,FALSE)</f>
        <v>84</v>
      </c>
      <c r="R223"/>
    </row>
    <row r="224" spans="1:18" x14ac:dyDescent="0.2">
      <c r="A224" s="885"/>
      <c r="B224" s="886"/>
      <c r="C224" s="826"/>
      <c r="D224" s="826"/>
      <c r="E224" s="228" t="s">
        <v>115</v>
      </c>
      <c r="F224" s="220" t="s">
        <v>117</v>
      </c>
      <c r="G224" s="62">
        <v>0.87</v>
      </c>
      <c r="H224" s="62" t="s">
        <v>706</v>
      </c>
      <c r="I224" s="62" t="s">
        <v>710</v>
      </c>
      <c r="J224" s="154">
        <f t="shared" si="42"/>
        <v>7.4131024130091765</v>
      </c>
      <c r="K224" s="265">
        <f t="shared" si="43"/>
        <v>0.87</v>
      </c>
      <c r="L224" s="154">
        <f t="shared" si="44"/>
        <v>5.560299435208875E-2</v>
      </c>
      <c r="M224" s="62">
        <v>25</v>
      </c>
      <c r="N224" s="29" t="s">
        <v>580</v>
      </c>
      <c r="O224" s="135">
        <f>VLOOKUP(N224,References!$B$7:$F$201,5,FALSE)</f>
        <v>44</v>
      </c>
      <c r="R224"/>
    </row>
    <row r="225" spans="1:18" x14ac:dyDescent="0.2">
      <c r="A225" s="885"/>
      <c r="B225" s="886"/>
      <c r="C225" s="826"/>
      <c r="D225" s="826"/>
      <c r="E225" s="228"/>
      <c r="F225" s="220"/>
      <c r="G225" s="674">
        <v>1.7899999999999999E-3</v>
      </c>
      <c r="H225" s="62" t="s">
        <v>705</v>
      </c>
      <c r="I225" s="62" t="s">
        <v>653</v>
      </c>
      <c r="J225" s="154">
        <f t="shared" si="42"/>
        <v>0.23864637999999999</v>
      </c>
      <c r="K225" s="265">
        <f t="shared" si="43"/>
        <v>-0.62224514901174643</v>
      </c>
      <c r="L225" s="154">
        <f t="shared" si="44"/>
        <v>1.7899999999999999E-3</v>
      </c>
      <c r="M225" s="62">
        <v>25</v>
      </c>
      <c r="N225" s="29" t="s">
        <v>975</v>
      </c>
      <c r="O225" s="135">
        <f>VLOOKUP(N225,References!$B$7:$F$201,5,FALSE)</f>
        <v>3</v>
      </c>
      <c r="R225"/>
    </row>
    <row r="226" spans="1:18" x14ac:dyDescent="0.2">
      <c r="A226" s="885"/>
      <c r="B226" s="886"/>
      <c r="C226" s="826"/>
      <c r="D226" s="826"/>
      <c r="E226" s="228"/>
      <c r="F226" s="220"/>
      <c r="G226" s="674">
        <v>4.2800000000000002E-7</v>
      </c>
      <c r="H226" s="62" t="s">
        <v>705</v>
      </c>
      <c r="I226" s="62" t="s">
        <v>653</v>
      </c>
      <c r="J226" s="154">
        <f t="shared" ref="J226" si="63">IF(H226="Pa",G226,IF(H226="log-Pa",10^G226,IF(H226="mm Hg",G226*133.322,0)))</f>
        <v>5.7061816000000007E-5</v>
      </c>
      <c r="K226" s="265">
        <f t="shared" ref="K226" si="64">IF(H226="Pa",LOG(G226),IF(H226="log-Pa",G226,IF(H226="mm Hg",LOG(G226*133.322),0)))</f>
        <v>-4.2436544109784675</v>
      </c>
      <c r="L226" s="154">
        <f t="shared" ref="L226" si="65">IF(H226="Pa",G226/133.322,IF(H226="log-Pa",(10^G226)/133.322,IF(H226="mm Hg",G226,0)))</f>
        <v>4.2800000000000002E-7</v>
      </c>
      <c r="M226" s="62" t="s">
        <v>708</v>
      </c>
      <c r="N226" s="29" t="s">
        <v>975</v>
      </c>
      <c r="O226" s="135">
        <f>VLOOKUP(N226,References!$B$7:$F$201,5,FALSE)</f>
        <v>3</v>
      </c>
      <c r="R226"/>
    </row>
    <row r="227" spans="1:18" x14ac:dyDescent="0.2">
      <c r="A227" s="885"/>
      <c r="B227" s="886"/>
      <c r="C227" s="826"/>
      <c r="D227" s="826"/>
      <c r="E227" s="228" t="s">
        <v>115</v>
      </c>
      <c r="F227" s="220" t="s">
        <v>117</v>
      </c>
      <c r="G227" s="664">
        <v>0.54100000000000004</v>
      </c>
      <c r="H227" s="62" t="s">
        <v>705</v>
      </c>
      <c r="I227" s="62" t="s">
        <v>711</v>
      </c>
      <c r="J227" s="154">
        <f t="shared" si="42"/>
        <v>72.127202000000011</v>
      </c>
      <c r="K227" s="265">
        <f t="shared" si="43"/>
        <v>1.8580990851149299</v>
      </c>
      <c r="L227" s="154">
        <f t="shared" si="44"/>
        <v>0.54100000000000004</v>
      </c>
      <c r="M227" s="62" t="s">
        <v>708</v>
      </c>
      <c r="N227" s="29" t="s">
        <v>662</v>
      </c>
      <c r="O227" s="135">
        <f>VLOOKUP(N227,References!$B$7:$F$201,5,FALSE)</f>
        <v>26</v>
      </c>
      <c r="R227"/>
    </row>
    <row r="228" spans="1:18" x14ac:dyDescent="0.2">
      <c r="A228" s="885"/>
      <c r="B228" s="886"/>
      <c r="C228" s="826"/>
      <c r="D228" s="826"/>
      <c r="E228" s="228" t="s">
        <v>115</v>
      </c>
      <c r="F228" s="220" t="s">
        <v>117</v>
      </c>
      <c r="G228" s="664">
        <v>2.69E-2</v>
      </c>
      <c r="H228" s="62" t="s">
        <v>705</v>
      </c>
      <c r="I228" s="62" t="s">
        <v>659</v>
      </c>
      <c r="J228" s="154">
        <f t="shared" ref="J228:J258" si="66">IF(H228="Pa",G228,IF(H228="log-Pa",10^G228,IF(H228="mm Hg",G228*133.322,0)))</f>
        <v>3.5863618000000002</v>
      </c>
      <c r="K228" s="265">
        <f t="shared" ref="K228:K258" si="67">IF(H228="Pa",LOG(G228),IF(H228="log-Pa",G228,IF(H228="mm Hg",LOG(G228*133.322),0)))</f>
        <v>0.55465410001076842</v>
      </c>
      <c r="L228" s="154">
        <f t="shared" ref="L228:L258" si="68">IF(H228="Pa",G228/133.322,IF(H228="log-Pa",(10^G228)/133.322,IF(H228="mm Hg",G228,0)))</f>
        <v>2.69E-2</v>
      </c>
      <c r="M228" s="62" t="s">
        <v>708</v>
      </c>
      <c r="N228" s="29" t="s">
        <v>662</v>
      </c>
      <c r="O228" s="135">
        <f>VLOOKUP(N228,References!$B$7:$F$201,5,FALSE)</f>
        <v>26</v>
      </c>
      <c r="R228"/>
    </row>
    <row r="229" spans="1:18" ht="17" thickBot="1" x14ac:dyDescent="0.25">
      <c r="A229" s="885"/>
      <c r="B229" s="886"/>
      <c r="C229" s="826"/>
      <c r="D229" s="826"/>
      <c r="E229" s="228" t="s">
        <v>115</v>
      </c>
      <c r="F229" s="220" t="s">
        <v>117</v>
      </c>
      <c r="G229" s="674">
        <v>5.0200000000000002E-6</v>
      </c>
      <c r="H229" s="62" t="s">
        <v>705</v>
      </c>
      <c r="I229" s="62" t="s">
        <v>661</v>
      </c>
      <c r="J229" s="154">
        <f t="shared" si="66"/>
        <v>6.6927644000000009E-4</v>
      </c>
      <c r="K229" s="265">
        <f t="shared" si="67"/>
        <v>-3.1743944628466201</v>
      </c>
      <c r="L229" s="154">
        <f t="shared" si="68"/>
        <v>5.0200000000000002E-6</v>
      </c>
      <c r="M229" s="62" t="s">
        <v>708</v>
      </c>
      <c r="N229" s="29" t="s">
        <v>662</v>
      </c>
      <c r="O229" s="135">
        <f>VLOOKUP(N229,References!$B$7:$F$201,5,FALSE)</f>
        <v>26</v>
      </c>
      <c r="R229"/>
    </row>
    <row r="230" spans="1:18" ht="17" thickBot="1" x14ac:dyDescent="0.25">
      <c r="A230" s="95" t="s">
        <v>148</v>
      </c>
      <c r="B230" s="262" t="s">
        <v>147</v>
      </c>
      <c r="C230" s="96"/>
      <c r="D230" s="96"/>
      <c r="E230" s="96"/>
      <c r="F230" s="96"/>
      <c r="G230" s="600"/>
      <c r="H230" s="96"/>
      <c r="I230" s="96"/>
      <c r="J230" s="695"/>
      <c r="K230" s="404"/>
      <c r="L230" s="695"/>
      <c r="M230" s="96"/>
      <c r="N230" s="96"/>
      <c r="O230" s="124"/>
      <c r="R230"/>
    </row>
    <row r="231" spans="1:18" x14ac:dyDescent="0.2">
      <c r="A231" s="912" t="s">
        <v>910</v>
      </c>
      <c r="B231" s="822" t="s">
        <v>119</v>
      </c>
      <c r="C231" s="822">
        <v>543.20000000000005</v>
      </c>
      <c r="D231" s="822" t="s">
        <v>120</v>
      </c>
      <c r="E231" s="238" t="s">
        <v>119</v>
      </c>
      <c r="F231" s="238" t="s">
        <v>120</v>
      </c>
      <c r="G231" s="205">
        <v>-2.35</v>
      </c>
      <c r="H231" s="205" t="s">
        <v>706</v>
      </c>
      <c r="I231" s="205" t="s">
        <v>657</v>
      </c>
      <c r="J231" s="154">
        <f t="shared" si="66"/>
        <v>4.4668359215096279E-3</v>
      </c>
      <c r="K231" s="593">
        <f t="shared" si="67"/>
        <v>-2.35</v>
      </c>
      <c r="L231" s="154">
        <f t="shared" si="68"/>
        <v>3.350411726128942E-5</v>
      </c>
      <c r="M231" s="205" t="s">
        <v>708</v>
      </c>
      <c r="N231" s="324" t="s">
        <v>492</v>
      </c>
      <c r="O231" s="134">
        <f>VLOOKUP(N231,References!$B$7:$F$201,5,FALSE)</f>
        <v>84</v>
      </c>
      <c r="R231"/>
    </row>
    <row r="232" spans="1:18" x14ac:dyDescent="0.2">
      <c r="A232" s="858"/>
      <c r="B232" s="826"/>
      <c r="C232" s="826"/>
      <c r="D232" s="826"/>
      <c r="E232" s="220" t="s">
        <v>119</v>
      </c>
      <c r="F232" s="220" t="s">
        <v>120</v>
      </c>
      <c r="G232" s="674">
        <v>2.2800000000000001E-4</v>
      </c>
      <c r="H232" s="62" t="s">
        <v>705</v>
      </c>
      <c r="I232" s="62" t="s">
        <v>659</v>
      </c>
      <c r="J232" s="154">
        <f t="shared" si="66"/>
        <v>3.0397416000000003E-2</v>
      </c>
      <c r="K232" s="265">
        <f t="shared" si="67"/>
        <v>-1.5171633329911858</v>
      </c>
      <c r="L232" s="154">
        <f t="shared" si="68"/>
        <v>2.2800000000000001E-4</v>
      </c>
      <c r="M232" s="62" t="s">
        <v>708</v>
      </c>
      <c r="N232" s="29" t="s">
        <v>662</v>
      </c>
      <c r="O232" s="135">
        <f>VLOOKUP(N232,References!$B$7:$F$201,5,FALSE)</f>
        <v>26</v>
      </c>
      <c r="R232"/>
    </row>
    <row r="233" spans="1:18" x14ac:dyDescent="0.2">
      <c r="A233" s="858"/>
      <c r="B233" s="826"/>
      <c r="C233" s="826"/>
      <c r="D233" s="811"/>
      <c r="E233" s="391" t="s">
        <v>119</v>
      </c>
      <c r="F233" s="391" t="s">
        <v>120</v>
      </c>
      <c r="G233" s="597">
        <v>2.03E-4</v>
      </c>
      <c r="H233" s="63" t="s">
        <v>705</v>
      </c>
      <c r="I233" s="63" t="s">
        <v>661</v>
      </c>
      <c r="J233" s="179">
        <f t="shared" si="66"/>
        <v>2.7064365999999999E-2</v>
      </c>
      <c r="K233" s="271">
        <f t="shared" si="67"/>
        <v>-1.5676021420784267</v>
      </c>
      <c r="L233" s="179">
        <f t="shared" si="68"/>
        <v>2.03E-4</v>
      </c>
      <c r="M233" s="63" t="s">
        <v>708</v>
      </c>
      <c r="N233" s="36" t="s">
        <v>662</v>
      </c>
      <c r="O233" s="190">
        <f>VLOOKUP(N233,References!$B$7:$F$201,5,FALSE)</f>
        <v>26</v>
      </c>
      <c r="R233"/>
    </row>
    <row r="234" spans="1:18" x14ac:dyDescent="0.2">
      <c r="A234" s="888" t="s">
        <v>111</v>
      </c>
      <c r="B234" s="867" t="s">
        <v>106</v>
      </c>
      <c r="C234" s="810">
        <v>557.20000000000005</v>
      </c>
      <c r="D234" s="826" t="s">
        <v>109</v>
      </c>
      <c r="E234" s="228" t="s">
        <v>106</v>
      </c>
      <c r="F234" s="220" t="s">
        <v>109</v>
      </c>
      <c r="G234" s="664">
        <v>0.7</v>
      </c>
      <c r="H234" s="62" t="s">
        <v>703</v>
      </c>
      <c r="I234" s="62" t="s">
        <v>653</v>
      </c>
      <c r="J234" s="154">
        <f t="shared" ref="J234:J238" si="69">IF(H234="Pa",G234,IF(H234="log-Pa",10^G234,IF(H234="mm Hg",G234*133.322,0)))</f>
        <v>0.7</v>
      </c>
      <c r="K234" s="265">
        <f t="shared" ref="K234:K238" si="70">IF(H234="Pa",LOG(G234),IF(H234="log-Pa",G234,IF(H234="mm Hg",LOG(G234*133.322),0)))</f>
        <v>-0.15490195998574319</v>
      </c>
      <c r="L234" s="154">
        <f t="shared" ref="L234:L238" si="71">IF(H234="Pa",G234/133.322,IF(H234="log-Pa",(10^G234)/133.322,IF(H234="mm Hg",G234,0)))</f>
        <v>5.2504462879344738E-3</v>
      </c>
      <c r="M234" s="62">
        <v>25</v>
      </c>
      <c r="N234" s="29" t="s">
        <v>484</v>
      </c>
      <c r="O234" s="135">
        <f>VLOOKUP(N234,References!$B$7:$F$201,5,FALSE)</f>
        <v>53</v>
      </c>
      <c r="R234"/>
    </row>
    <row r="235" spans="1:18" x14ac:dyDescent="0.2">
      <c r="A235" s="885"/>
      <c r="B235" s="886"/>
      <c r="C235" s="826"/>
      <c r="D235" s="826"/>
      <c r="E235" s="228" t="s">
        <v>106</v>
      </c>
      <c r="F235" s="220" t="s">
        <v>109</v>
      </c>
      <c r="G235" s="62">
        <v>2E-3</v>
      </c>
      <c r="H235" s="62" t="s">
        <v>703</v>
      </c>
      <c r="I235" s="62" t="s">
        <v>653</v>
      </c>
      <c r="J235" s="154">
        <f t="shared" si="69"/>
        <v>2E-3</v>
      </c>
      <c r="K235" s="265">
        <f t="shared" si="70"/>
        <v>-2.6989700043360187</v>
      </c>
      <c r="L235" s="154">
        <f t="shared" si="71"/>
        <v>1.5001275108384213E-5</v>
      </c>
      <c r="M235" s="62">
        <v>23</v>
      </c>
      <c r="N235" s="29" t="s">
        <v>491</v>
      </c>
      <c r="O235" s="135">
        <f>VLOOKUP(N235,References!$B$7:$F$201,5,FALSE)</f>
        <v>74</v>
      </c>
      <c r="R235"/>
    </row>
    <row r="236" spans="1:18" x14ac:dyDescent="0.2">
      <c r="A236" s="885"/>
      <c r="B236" s="886"/>
      <c r="C236" s="826"/>
      <c r="D236" s="826"/>
      <c r="E236" s="228" t="s">
        <v>106</v>
      </c>
      <c r="F236" s="220" t="s">
        <v>109</v>
      </c>
      <c r="G236" s="62">
        <v>-0.04</v>
      </c>
      <c r="H236" s="62" t="s">
        <v>706</v>
      </c>
      <c r="I236" s="62" t="s">
        <v>657</v>
      </c>
      <c r="J236" s="154">
        <f t="shared" si="69"/>
        <v>0.91201083935590965</v>
      </c>
      <c r="K236" s="265">
        <f t="shared" si="70"/>
        <v>-0.04</v>
      </c>
      <c r="L236" s="154">
        <f t="shared" si="71"/>
        <v>6.8406627515031999E-3</v>
      </c>
      <c r="M236" s="62">
        <v>25</v>
      </c>
      <c r="N236" s="29" t="s">
        <v>504</v>
      </c>
      <c r="O236" s="135">
        <f>VLOOKUP(N236,References!$B$7:$F$201,5,FALSE)</f>
        <v>8</v>
      </c>
      <c r="R236"/>
    </row>
    <row r="237" spans="1:18" x14ac:dyDescent="0.2">
      <c r="A237" s="885"/>
      <c r="B237" s="886"/>
      <c r="C237" s="826"/>
      <c r="D237" s="826"/>
      <c r="E237" s="228" t="s">
        <v>106</v>
      </c>
      <c r="F237" s="220" t="s">
        <v>109</v>
      </c>
      <c r="G237" s="62">
        <v>-1.81</v>
      </c>
      <c r="H237" s="62" t="s">
        <v>706</v>
      </c>
      <c r="I237" s="62" t="s">
        <v>655</v>
      </c>
      <c r="J237" s="154">
        <f t="shared" si="69"/>
        <v>1.5488166189124804E-2</v>
      </c>
      <c r="K237" s="265">
        <f t="shared" si="70"/>
        <v>-1.81</v>
      </c>
      <c r="L237" s="154">
        <f t="shared" si="71"/>
        <v>1.1617112096371795E-4</v>
      </c>
      <c r="M237" s="62">
        <v>25</v>
      </c>
      <c r="N237" s="29" t="s">
        <v>504</v>
      </c>
      <c r="O237" s="135">
        <f>VLOOKUP(N237,References!$B$7:$F$201,5,FALSE)</f>
        <v>8</v>
      </c>
      <c r="R237"/>
    </row>
    <row r="238" spans="1:18" x14ac:dyDescent="0.2">
      <c r="A238" s="885"/>
      <c r="B238" s="886"/>
      <c r="C238" s="826"/>
      <c r="D238" s="826"/>
      <c r="E238" s="228" t="s">
        <v>106</v>
      </c>
      <c r="F238" s="220" t="s">
        <v>109</v>
      </c>
      <c r="G238" s="62">
        <v>-1.38</v>
      </c>
      <c r="H238" s="62" t="s">
        <v>706</v>
      </c>
      <c r="I238" s="62" t="s">
        <v>658</v>
      </c>
      <c r="J238" s="154">
        <f t="shared" si="69"/>
        <v>4.1686938347033534E-2</v>
      </c>
      <c r="K238" s="265">
        <f t="shared" si="70"/>
        <v>-1.38</v>
      </c>
      <c r="L238" s="154">
        <f t="shared" si="71"/>
        <v>3.1267861528505071E-4</v>
      </c>
      <c r="M238" s="62">
        <v>25</v>
      </c>
      <c r="N238" s="29" t="s">
        <v>504</v>
      </c>
      <c r="O238" s="135">
        <f>VLOOKUP(N238,References!$B$7:$F$201,5,FALSE)</f>
        <v>8</v>
      </c>
      <c r="R238"/>
    </row>
    <row r="239" spans="1:18" x14ac:dyDescent="0.2">
      <c r="A239" s="885"/>
      <c r="B239" s="886"/>
      <c r="C239" s="826"/>
      <c r="D239" s="826"/>
      <c r="E239" s="228" t="s">
        <v>106</v>
      </c>
      <c r="F239" s="220" t="s">
        <v>109</v>
      </c>
      <c r="G239" s="62">
        <v>-1.77</v>
      </c>
      <c r="H239" s="62" t="s">
        <v>706</v>
      </c>
      <c r="I239" s="62" t="s">
        <v>707</v>
      </c>
      <c r="J239" s="154">
        <f t="shared" si="66"/>
        <v>1.6982436524617429E-2</v>
      </c>
      <c r="K239" s="265">
        <f t="shared" si="67"/>
        <v>-1.77</v>
      </c>
      <c r="L239" s="154">
        <f t="shared" si="68"/>
        <v>1.2737910115822917E-4</v>
      </c>
      <c r="M239" s="62">
        <v>25</v>
      </c>
      <c r="N239" s="29" t="s">
        <v>482</v>
      </c>
      <c r="O239" s="135">
        <f>VLOOKUP(N239,References!$B$7:$F$201,5,FALSE)</f>
        <v>12</v>
      </c>
      <c r="R239"/>
    </row>
    <row r="240" spans="1:18" x14ac:dyDescent="0.2">
      <c r="A240" s="885"/>
      <c r="B240" s="886"/>
      <c r="C240" s="826"/>
      <c r="D240" s="826"/>
      <c r="E240" s="228" t="s">
        <v>106</v>
      </c>
      <c r="F240" s="220" t="s">
        <v>109</v>
      </c>
      <c r="G240" s="62">
        <v>-2.1800000000000002</v>
      </c>
      <c r="H240" s="62" t="s">
        <v>706</v>
      </c>
      <c r="I240" s="62" t="s">
        <v>657</v>
      </c>
      <c r="J240" s="154">
        <f t="shared" si="66"/>
        <v>6.6069344800759565E-3</v>
      </c>
      <c r="K240" s="265">
        <f t="shared" si="67"/>
        <v>-2.1800000000000002</v>
      </c>
      <c r="L240" s="154">
        <f t="shared" si="68"/>
        <v>4.9556220879344415E-5</v>
      </c>
      <c r="M240" s="62" t="s">
        <v>708</v>
      </c>
      <c r="N240" s="29" t="s">
        <v>492</v>
      </c>
      <c r="O240" s="135">
        <f>VLOOKUP(N240,References!$B$7:$F$201,5,FALSE)</f>
        <v>84</v>
      </c>
      <c r="R240"/>
    </row>
    <row r="241" spans="1:18" x14ac:dyDescent="0.2">
      <c r="A241" s="885"/>
      <c r="B241" s="886"/>
      <c r="C241" s="826"/>
      <c r="D241" s="826"/>
      <c r="E241" s="228" t="s">
        <v>106</v>
      </c>
      <c r="F241" s="220" t="s">
        <v>109</v>
      </c>
      <c r="G241" s="62">
        <v>0.77</v>
      </c>
      <c r="H241" s="62" t="s">
        <v>706</v>
      </c>
      <c r="I241" s="62" t="s">
        <v>710</v>
      </c>
      <c r="J241" s="154">
        <f>IF(H241="Pa",G241,IF(H241="log-Pa",10^G241,IF(H241="mm Hg",G241*133.322,0)))</f>
        <v>5.8884365535558905</v>
      </c>
      <c r="K241" s="265">
        <f>IF(H241="Pa",LOG(G241),IF(H241="log-Pa",G241,IF(H241="mm Hg",LOG(G241*133.322),0)))</f>
        <v>0.77</v>
      </c>
      <c r="L241" s="154">
        <f>IF(H241="Pa",G241/133.322,IF(H241="log-Pa",(10^G241)/133.322,IF(H241="mm Hg",G241,0)))</f>
        <v>4.4167028349078846E-2</v>
      </c>
      <c r="M241" s="62">
        <v>25</v>
      </c>
      <c r="N241" s="29" t="s">
        <v>580</v>
      </c>
      <c r="O241" s="135">
        <f>VLOOKUP(N241,References!$B$7:$F$201,5,FALSE)</f>
        <v>44</v>
      </c>
      <c r="R241"/>
    </row>
    <row r="242" spans="1:18" x14ac:dyDescent="0.2">
      <c r="A242" s="885"/>
      <c r="B242" s="886"/>
      <c r="C242" s="826"/>
      <c r="D242" s="826"/>
      <c r="E242" s="228" t="s">
        <v>106</v>
      </c>
      <c r="F242" s="220" t="s">
        <v>109</v>
      </c>
      <c r="G242" s="62">
        <v>0.11700000000000001</v>
      </c>
      <c r="H242" s="62" t="s">
        <v>705</v>
      </c>
      <c r="I242" s="62" t="s">
        <v>711</v>
      </c>
      <c r="J242" s="154">
        <f t="shared" ref="J242" si="72">IF(H242="Pa",G242,IF(H242="log-Pa",10^G242,IF(H242="mm Hg",G242*133.322,0)))</f>
        <v>15.598674000000001</v>
      </c>
      <c r="K242" s="265">
        <f t="shared" ref="K242" si="73">IF(H242="Pa",LOG(G242),IF(H242="log-Pa",G242,IF(H242="mm Hg",LOG(G242*133.322),0)))</f>
        <v>1.1930876817545222</v>
      </c>
      <c r="L242" s="154">
        <f t="shared" ref="L242" si="74">IF(H242="Pa",G242/133.322,IF(H242="log-Pa",(10^G242)/133.322,IF(H242="mm Hg",G242,0)))</f>
        <v>0.11700000000000001</v>
      </c>
      <c r="M242" s="62" t="s">
        <v>708</v>
      </c>
      <c r="N242" s="29" t="s">
        <v>662</v>
      </c>
      <c r="O242" s="135">
        <f>VLOOKUP(N242,References!$B$7:$F$201,5,FALSE)</f>
        <v>26</v>
      </c>
      <c r="R242"/>
    </row>
    <row r="243" spans="1:18" x14ac:dyDescent="0.2">
      <c r="A243" s="885"/>
      <c r="B243" s="886"/>
      <c r="C243" s="826"/>
      <c r="D243" s="826"/>
      <c r="E243" s="228" t="s">
        <v>106</v>
      </c>
      <c r="F243" s="220" t="s">
        <v>109</v>
      </c>
      <c r="G243" s="674">
        <v>1.16E-4</v>
      </c>
      <c r="H243" s="62" t="s">
        <v>705</v>
      </c>
      <c r="I243" s="62" t="s">
        <v>659</v>
      </c>
      <c r="J243" s="154">
        <f t="shared" si="66"/>
        <v>1.5465352E-2</v>
      </c>
      <c r="K243" s="265">
        <f t="shared" si="67"/>
        <v>-1.8106401907647212</v>
      </c>
      <c r="L243" s="154">
        <f t="shared" si="68"/>
        <v>1.16E-4</v>
      </c>
      <c r="M243" s="62" t="s">
        <v>708</v>
      </c>
      <c r="N243" s="29" t="s">
        <v>662</v>
      </c>
      <c r="O243" s="135">
        <f>VLOOKUP(N243,References!$B$7:$F$201,5,FALSE)</f>
        <v>26</v>
      </c>
      <c r="R243"/>
    </row>
    <row r="244" spans="1:18" x14ac:dyDescent="0.2">
      <c r="A244" s="889"/>
      <c r="B244" s="868"/>
      <c r="C244" s="811"/>
      <c r="D244" s="811"/>
      <c r="E244" s="270" t="s">
        <v>106</v>
      </c>
      <c r="F244" s="391" t="s">
        <v>109</v>
      </c>
      <c r="G244" s="597">
        <v>1.01E-5</v>
      </c>
      <c r="H244" s="63" t="s">
        <v>705</v>
      </c>
      <c r="I244" s="63" t="s">
        <v>661</v>
      </c>
      <c r="J244" s="179">
        <f t="shared" si="66"/>
        <v>1.3465522000000001E-3</v>
      </c>
      <c r="K244" s="271">
        <f t="shared" si="67"/>
        <v>-2.8707768062089971</v>
      </c>
      <c r="L244" s="179">
        <f t="shared" si="68"/>
        <v>1.01E-5</v>
      </c>
      <c r="M244" s="63" t="s">
        <v>708</v>
      </c>
      <c r="N244" s="36" t="s">
        <v>662</v>
      </c>
      <c r="O244" s="190">
        <f>VLOOKUP(N244,References!$B$7:$F$201,5,FALSE)</f>
        <v>26</v>
      </c>
      <c r="R244"/>
    </row>
    <row r="245" spans="1:18" ht="15.75" customHeight="1" x14ac:dyDescent="0.2">
      <c r="A245" s="885" t="s">
        <v>112</v>
      </c>
      <c r="B245" s="886" t="s">
        <v>105</v>
      </c>
      <c r="C245" s="826">
        <v>571.29999999999995</v>
      </c>
      <c r="D245" s="826" t="s">
        <v>110</v>
      </c>
      <c r="E245" s="228" t="s">
        <v>105</v>
      </c>
      <c r="F245" s="220" t="s">
        <v>110</v>
      </c>
      <c r="G245" s="62">
        <v>0.5</v>
      </c>
      <c r="H245" s="62" t="s">
        <v>703</v>
      </c>
      <c r="I245" s="62" t="s">
        <v>653</v>
      </c>
      <c r="J245" s="154">
        <f t="shared" si="66"/>
        <v>0.5</v>
      </c>
      <c r="K245" s="265">
        <f t="shared" si="67"/>
        <v>-0.3010299956639812</v>
      </c>
      <c r="L245" s="154">
        <f t="shared" si="68"/>
        <v>3.7503187770960532E-3</v>
      </c>
      <c r="M245" s="62">
        <v>20</v>
      </c>
      <c r="N245" s="29" t="s">
        <v>493</v>
      </c>
      <c r="O245" s="135">
        <f>VLOOKUP(N245,References!$B$7:$F$201,5,FALSE)</f>
        <v>1</v>
      </c>
      <c r="R245"/>
    </row>
    <row r="246" spans="1:18" x14ac:dyDescent="0.2">
      <c r="A246" s="885"/>
      <c r="B246" s="886"/>
      <c r="C246" s="826"/>
      <c r="D246" s="826"/>
      <c r="E246" s="228" t="s">
        <v>105</v>
      </c>
      <c r="F246" s="220" t="s">
        <v>110</v>
      </c>
      <c r="G246" s="62">
        <v>0.35</v>
      </c>
      <c r="H246" s="62" t="s">
        <v>703</v>
      </c>
      <c r="I246" s="62" t="s">
        <v>653</v>
      </c>
      <c r="J246" s="154">
        <f t="shared" ref="J246:J252" si="75">IF(H246="Pa",G246,IF(H246="log-Pa",10^G246,IF(H246="mm Hg",G246*133.322,0)))</f>
        <v>0.35</v>
      </c>
      <c r="K246" s="265">
        <f t="shared" ref="K246:K252" si="76">IF(H246="Pa",LOG(G246),IF(H246="log-Pa",G246,IF(H246="mm Hg",LOG(G246*133.322),0)))</f>
        <v>-0.45593195564972439</v>
      </c>
      <c r="L246" s="154">
        <f t="shared" ref="L246:L252" si="77">IF(H246="Pa",G246/133.322,IF(H246="log-Pa",(10^G246)/133.322,IF(H246="mm Hg",G246,0)))</f>
        <v>2.6252231439672369E-3</v>
      </c>
      <c r="M246" s="62">
        <v>25</v>
      </c>
      <c r="N246" s="29" t="s">
        <v>484</v>
      </c>
      <c r="O246" s="135">
        <f>VLOOKUP(N246,References!$B$7:$F$201,5,FALSE)</f>
        <v>53</v>
      </c>
      <c r="R246"/>
    </row>
    <row r="247" spans="1:18" x14ac:dyDescent="0.2">
      <c r="A247" s="885"/>
      <c r="B247" s="886"/>
      <c r="C247" s="826"/>
      <c r="D247" s="826"/>
      <c r="E247" s="228" t="s">
        <v>105</v>
      </c>
      <c r="F247" s="220" t="s">
        <v>110</v>
      </c>
      <c r="G247" s="62">
        <v>8.6E-3</v>
      </c>
      <c r="H247" s="62" t="s">
        <v>703</v>
      </c>
      <c r="I247" s="62" t="s">
        <v>653</v>
      </c>
      <c r="J247" s="154">
        <f t="shared" si="75"/>
        <v>8.6E-3</v>
      </c>
      <c r="K247" s="265">
        <f t="shared" si="76"/>
        <v>-2.0655015487564321</v>
      </c>
      <c r="L247" s="154">
        <f t="shared" si="77"/>
        <v>6.4505482966052113E-5</v>
      </c>
      <c r="M247" s="62">
        <v>23</v>
      </c>
      <c r="N247" s="29" t="s">
        <v>491</v>
      </c>
      <c r="O247" s="135">
        <f>VLOOKUP(N247,References!$B$7:$F$201,5,FALSE)</f>
        <v>74</v>
      </c>
      <c r="R247"/>
    </row>
    <row r="248" spans="1:18" x14ac:dyDescent="0.2">
      <c r="A248" s="885"/>
      <c r="B248" s="886"/>
      <c r="C248" s="826"/>
      <c r="D248" s="826"/>
      <c r="E248" s="228" t="s">
        <v>105</v>
      </c>
      <c r="F248" s="220" t="s">
        <v>110</v>
      </c>
      <c r="G248" s="62">
        <v>-2.0699999999999998</v>
      </c>
      <c r="H248" s="62" t="s">
        <v>706</v>
      </c>
      <c r="I248" s="62" t="s">
        <v>653</v>
      </c>
      <c r="J248" s="154">
        <f t="shared" si="75"/>
        <v>8.5113803820237675E-3</v>
      </c>
      <c r="K248" s="265">
        <f t="shared" si="76"/>
        <v>-2.0699999999999998</v>
      </c>
      <c r="L248" s="154">
        <f t="shared" si="77"/>
        <v>6.384077933142143E-5</v>
      </c>
      <c r="M248" s="62">
        <v>23</v>
      </c>
      <c r="N248" s="29" t="s">
        <v>504</v>
      </c>
      <c r="O248" s="135">
        <f>VLOOKUP(N248,References!$B$7:$F$201,5,FALSE)</f>
        <v>8</v>
      </c>
      <c r="R248"/>
    </row>
    <row r="249" spans="1:18" x14ac:dyDescent="0.2">
      <c r="A249" s="885"/>
      <c r="B249" s="886"/>
      <c r="C249" s="826"/>
      <c r="D249" s="826"/>
      <c r="E249" s="228" t="s">
        <v>105</v>
      </c>
      <c r="F249" s="220" t="s">
        <v>110</v>
      </c>
      <c r="G249" s="62">
        <v>0.34</v>
      </c>
      <c r="H249" s="62" t="s">
        <v>706</v>
      </c>
      <c r="I249" s="62" t="s">
        <v>657</v>
      </c>
      <c r="J249" s="154">
        <f t="shared" si="75"/>
        <v>2.1877616239495525</v>
      </c>
      <c r="K249" s="265">
        <f t="shared" si="76"/>
        <v>0.34</v>
      </c>
      <c r="L249" s="154">
        <f t="shared" si="77"/>
        <v>1.6409606996216321E-2</v>
      </c>
      <c r="M249" s="62">
        <v>25</v>
      </c>
      <c r="N249" s="29" t="s">
        <v>504</v>
      </c>
      <c r="O249" s="135">
        <f>VLOOKUP(N249,References!$B$7:$F$201,5,FALSE)</f>
        <v>8</v>
      </c>
      <c r="R249"/>
    </row>
    <row r="250" spans="1:18" x14ac:dyDescent="0.2">
      <c r="A250" s="885"/>
      <c r="B250" s="886"/>
      <c r="C250" s="826"/>
      <c r="D250" s="826"/>
      <c r="E250" s="228" t="s">
        <v>105</v>
      </c>
      <c r="F250" s="220" t="s">
        <v>110</v>
      </c>
      <c r="G250" s="62">
        <v>-1.07</v>
      </c>
      <c r="H250" s="62" t="s">
        <v>706</v>
      </c>
      <c r="I250" s="62" t="s">
        <v>655</v>
      </c>
      <c r="J250" s="154">
        <f t="shared" si="75"/>
        <v>8.5113803820237616E-2</v>
      </c>
      <c r="K250" s="265">
        <f t="shared" si="76"/>
        <v>-1.07</v>
      </c>
      <c r="L250" s="154">
        <f t="shared" si="77"/>
        <v>6.3840779331421382E-4</v>
      </c>
      <c r="M250" s="62">
        <v>25</v>
      </c>
      <c r="N250" s="29" t="s">
        <v>504</v>
      </c>
      <c r="O250" s="135">
        <f>VLOOKUP(N250,References!$B$7:$F$201,5,FALSE)</f>
        <v>8</v>
      </c>
      <c r="R250"/>
    </row>
    <row r="251" spans="1:18" x14ac:dyDescent="0.2">
      <c r="A251" s="885"/>
      <c r="B251" s="886"/>
      <c r="C251" s="826"/>
      <c r="D251" s="826"/>
      <c r="E251" s="228" t="s">
        <v>105</v>
      </c>
      <c r="F251" s="220" t="s">
        <v>110</v>
      </c>
      <c r="G251" s="62">
        <v>-0.34</v>
      </c>
      <c r="H251" s="62" t="s">
        <v>706</v>
      </c>
      <c r="I251" s="62" t="s">
        <v>658</v>
      </c>
      <c r="J251" s="154">
        <f t="shared" si="75"/>
        <v>0.45708818961487502</v>
      </c>
      <c r="K251" s="265">
        <f t="shared" si="76"/>
        <v>-0.34</v>
      </c>
      <c r="L251" s="154">
        <f t="shared" si="77"/>
        <v>3.4284528406030136E-3</v>
      </c>
      <c r="M251" s="62">
        <v>25</v>
      </c>
      <c r="N251" s="29" t="s">
        <v>504</v>
      </c>
      <c r="O251" s="135">
        <f>VLOOKUP(N251,References!$B$7:$F$201,5,FALSE)</f>
        <v>8</v>
      </c>
      <c r="R251"/>
    </row>
    <row r="252" spans="1:18" x14ac:dyDescent="0.2">
      <c r="A252" s="885"/>
      <c r="B252" s="886"/>
      <c r="C252" s="826"/>
      <c r="D252" s="826"/>
      <c r="E252" s="228" t="s">
        <v>105</v>
      </c>
      <c r="F252" s="220" t="s">
        <v>110</v>
      </c>
      <c r="G252" s="62">
        <v>-2.41</v>
      </c>
      <c r="H252" s="62" t="s">
        <v>706</v>
      </c>
      <c r="I252" s="62" t="s">
        <v>657</v>
      </c>
      <c r="J252" s="154">
        <f t="shared" si="75"/>
        <v>3.8904514499428023E-3</v>
      </c>
      <c r="K252" s="265">
        <f t="shared" si="76"/>
        <v>-2.41</v>
      </c>
      <c r="L252" s="154">
        <f t="shared" si="77"/>
        <v>2.9180866248202115E-5</v>
      </c>
      <c r="M252" s="62" t="s">
        <v>708</v>
      </c>
      <c r="N252" s="29" t="s">
        <v>492</v>
      </c>
      <c r="O252" s="135">
        <f>VLOOKUP(N252,References!$B$7:$F$201,5,FALSE)</f>
        <v>84</v>
      </c>
      <c r="R252"/>
    </row>
    <row r="253" spans="1:18" x14ac:dyDescent="0.2">
      <c r="A253" s="885"/>
      <c r="B253" s="886"/>
      <c r="C253" s="826"/>
      <c r="D253" s="826"/>
      <c r="E253" s="228" t="s">
        <v>105</v>
      </c>
      <c r="F253" s="220" t="s">
        <v>110</v>
      </c>
      <c r="G253" s="62">
        <v>-0.28999999999999998</v>
      </c>
      <c r="H253" s="62" t="s">
        <v>706</v>
      </c>
      <c r="I253" s="62" t="s">
        <v>653</v>
      </c>
      <c r="J253" s="154">
        <f t="shared" si="66"/>
        <v>0.51286138399136483</v>
      </c>
      <c r="K253" s="265">
        <f t="shared" si="67"/>
        <v>-0.28999999999999998</v>
      </c>
      <c r="L253" s="154">
        <f t="shared" si="68"/>
        <v>3.8467873568605693E-3</v>
      </c>
      <c r="M253" s="62">
        <v>25</v>
      </c>
      <c r="N253" s="29" t="s">
        <v>482</v>
      </c>
      <c r="O253" s="135">
        <f>VLOOKUP(N253,References!$B$7:$F$201,5,FALSE)</f>
        <v>12</v>
      </c>
      <c r="R253"/>
    </row>
    <row r="254" spans="1:18" x14ac:dyDescent="0.2">
      <c r="A254" s="885"/>
      <c r="B254" s="886"/>
      <c r="C254" s="826"/>
      <c r="D254" s="826"/>
      <c r="E254" s="228" t="s">
        <v>105</v>
      </c>
      <c r="F254" s="220" t="s">
        <v>110</v>
      </c>
      <c r="G254" s="62">
        <v>-2.0499999999999998</v>
      </c>
      <c r="H254" s="62" t="s">
        <v>706</v>
      </c>
      <c r="I254" s="62" t="s">
        <v>707</v>
      </c>
      <c r="J254" s="154">
        <f t="shared" si="66"/>
        <v>8.9125093813374554E-3</v>
      </c>
      <c r="K254" s="265">
        <f t="shared" si="67"/>
        <v>-2.0499999999999998</v>
      </c>
      <c r="L254" s="154">
        <f t="shared" si="68"/>
        <v>6.6849502567749172E-5</v>
      </c>
      <c r="M254" s="62">
        <v>25</v>
      </c>
      <c r="N254" s="29" t="s">
        <v>482</v>
      </c>
      <c r="O254" s="135">
        <f>VLOOKUP(N254,References!$B$7:$F$201,5,FALSE)</f>
        <v>12</v>
      </c>
      <c r="R254"/>
    </row>
    <row r="255" spans="1:18" x14ac:dyDescent="0.2">
      <c r="A255" s="885"/>
      <c r="B255" s="886"/>
      <c r="C255" s="826"/>
      <c r="D255" s="826"/>
      <c r="E255" s="228" t="s">
        <v>105</v>
      </c>
      <c r="F255" s="220" t="s">
        <v>110</v>
      </c>
      <c r="G255" s="62">
        <v>0.64</v>
      </c>
      <c r="H255" s="62" t="s">
        <v>706</v>
      </c>
      <c r="I255" s="62" t="s">
        <v>710</v>
      </c>
      <c r="J255" s="154">
        <f t="shared" si="66"/>
        <v>4.3651583224016601</v>
      </c>
      <c r="K255" s="265">
        <f t="shared" si="67"/>
        <v>0.64</v>
      </c>
      <c r="L255" s="154">
        <f t="shared" si="68"/>
        <v>3.2741470443000104E-2</v>
      </c>
      <c r="M255" s="62">
        <v>25</v>
      </c>
      <c r="N255" s="29" t="s">
        <v>580</v>
      </c>
      <c r="O255" s="135">
        <f>VLOOKUP(N255,References!$B$7:$F$201,5,FALSE)</f>
        <v>44</v>
      </c>
      <c r="R255"/>
    </row>
    <row r="256" spans="1:18" x14ac:dyDescent="0.2">
      <c r="A256" s="885"/>
      <c r="B256" s="886"/>
      <c r="C256" s="826"/>
      <c r="D256" s="826"/>
      <c r="E256" s="228" t="s">
        <v>105</v>
      </c>
      <c r="F256" s="220" t="s">
        <v>110</v>
      </c>
      <c r="G256" s="674">
        <v>7.9600000000000004E-2</v>
      </c>
      <c r="H256" s="62" t="s">
        <v>705</v>
      </c>
      <c r="I256" s="62" t="s">
        <v>711</v>
      </c>
      <c r="J256" s="154">
        <f t="shared" si="66"/>
        <v>10.612431200000001</v>
      </c>
      <c r="K256" s="265">
        <f t="shared" si="67"/>
        <v>1.0258148877460296</v>
      </c>
      <c r="L256" s="154">
        <f t="shared" si="68"/>
        <v>7.9600000000000004E-2</v>
      </c>
      <c r="M256" s="62" t="s">
        <v>708</v>
      </c>
      <c r="N256" s="29" t="s">
        <v>662</v>
      </c>
      <c r="O256" s="135">
        <f>VLOOKUP(N256,References!$B$7:$F$201,5,FALSE)</f>
        <v>26</v>
      </c>
      <c r="R256"/>
    </row>
    <row r="257" spans="1:18" x14ac:dyDescent="0.2">
      <c r="A257" s="885"/>
      <c r="B257" s="886"/>
      <c r="C257" s="826"/>
      <c r="D257" s="826"/>
      <c r="E257" s="228" t="s">
        <v>105</v>
      </c>
      <c r="F257" s="220" t="s">
        <v>110</v>
      </c>
      <c r="G257" s="674">
        <v>3.3899999999999997E-5</v>
      </c>
      <c r="H257" s="62" t="s">
        <v>705</v>
      </c>
      <c r="I257" s="62" t="s">
        <v>659</v>
      </c>
      <c r="J257" s="154">
        <f t="shared" si="66"/>
        <v>4.5196157999999997E-3</v>
      </c>
      <c r="K257" s="265">
        <f t="shared" si="67"/>
        <v>-2.3448984817885572</v>
      </c>
      <c r="L257" s="154">
        <f t="shared" si="68"/>
        <v>3.3899999999999997E-5</v>
      </c>
      <c r="M257" s="62" t="s">
        <v>708</v>
      </c>
      <c r="N257" s="29" t="s">
        <v>662</v>
      </c>
      <c r="O257" s="135">
        <f>VLOOKUP(N257,References!$B$7:$F$201,5,FALSE)</f>
        <v>26</v>
      </c>
      <c r="R257"/>
    </row>
    <row r="258" spans="1:18" ht="17" thickBot="1" x14ac:dyDescent="0.25">
      <c r="A258" s="890"/>
      <c r="B258" s="891"/>
      <c r="C258" s="823"/>
      <c r="D258" s="823"/>
      <c r="E258" s="277" t="s">
        <v>105</v>
      </c>
      <c r="F258" s="225" t="s">
        <v>110</v>
      </c>
      <c r="G258" s="594">
        <v>8.7799999999999998E-4</v>
      </c>
      <c r="H258" s="210" t="s">
        <v>705</v>
      </c>
      <c r="I258" s="210" t="s">
        <v>661</v>
      </c>
      <c r="J258" s="154">
        <f t="shared" si="66"/>
        <v>0.11705671600000001</v>
      </c>
      <c r="K258" s="465">
        <f t="shared" si="67"/>
        <v>-0.93160366408553696</v>
      </c>
      <c r="L258" s="154">
        <f t="shared" si="68"/>
        <v>8.7799999999999998E-4</v>
      </c>
      <c r="M258" s="210" t="s">
        <v>708</v>
      </c>
      <c r="N258" s="341" t="s">
        <v>662</v>
      </c>
      <c r="O258" s="139">
        <f>VLOOKUP(N258,References!$B$7:$F$201,5,FALSE)</f>
        <v>26</v>
      </c>
      <c r="R258"/>
    </row>
    <row r="259" spans="1:18" ht="17" thickBot="1" x14ac:dyDescent="0.25">
      <c r="A259" s="95" t="s">
        <v>137</v>
      </c>
      <c r="B259" s="262" t="s">
        <v>154</v>
      </c>
      <c r="C259" s="96"/>
      <c r="D259" s="96"/>
      <c r="E259" s="96"/>
      <c r="F259" s="96"/>
      <c r="G259" s="96"/>
      <c r="H259" s="96"/>
      <c r="I259" s="96"/>
      <c r="J259" s="695"/>
      <c r="K259" s="404"/>
      <c r="L259" s="695"/>
      <c r="M259" s="96"/>
      <c r="N259" s="96"/>
      <c r="O259" s="124"/>
      <c r="R259"/>
    </row>
    <row r="260" spans="1:18" x14ac:dyDescent="0.2">
      <c r="A260" s="912" t="s">
        <v>135</v>
      </c>
      <c r="B260" s="822" t="s">
        <v>136</v>
      </c>
      <c r="C260" s="822">
        <v>557.20000000000005</v>
      </c>
      <c r="D260" s="822" t="s">
        <v>150</v>
      </c>
      <c r="E260" s="238" t="s">
        <v>136</v>
      </c>
      <c r="F260" s="238" t="s">
        <v>150</v>
      </c>
      <c r="G260" s="608">
        <v>1.4500000000000001E-2</v>
      </c>
      <c r="H260" s="205" t="s">
        <v>705</v>
      </c>
      <c r="I260" s="205" t="s">
        <v>711</v>
      </c>
      <c r="J260" s="154">
        <f>IF(H260="Pa",G260,IF(H260="log-Pa",10^G260,IF(H260="mm Hg",G260*133.322,0)))</f>
        <v>1.9331690000000001</v>
      </c>
      <c r="K260" s="593">
        <f>IF(H260="Pa",LOG(G260),IF(H260="log-Pa",G260,IF(H260="mm Hg",LOG(G260*133.322),0)))</f>
        <v>0.28626982224333536</v>
      </c>
      <c r="L260" s="154">
        <f>IF(H260="Pa",G260/133.322,IF(H260="log-Pa",(10^G260)/133.322,IF(H260="mm Hg",G260,0)))</f>
        <v>1.4500000000000001E-2</v>
      </c>
      <c r="M260" s="205" t="s">
        <v>708</v>
      </c>
      <c r="N260" s="324" t="s">
        <v>662</v>
      </c>
      <c r="O260" s="134">
        <f>VLOOKUP(N260,References!$B$7:$F$201,5,FALSE)</f>
        <v>26</v>
      </c>
      <c r="R260"/>
    </row>
    <row r="261" spans="1:18" x14ac:dyDescent="0.2">
      <c r="A261" s="858"/>
      <c r="B261" s="826"/>
      <c r="C261" s="826"/>
      <c r="D261" s="826"/>
      <c r="E261" s="220" t="s">
        <v>136</v>
      </c>
      <c r="F261" s="220" t="s">
        <v>150</v>
      </c>
      <c r="G261" s="674">
        <v>7.2899999999999997E-5</v>
      </c>
      <c r="H261" s="62" t="s">
        <v>705</v>
      </c>
      <c r="I261" s="62" t="s">
        <v>659</v>
      </c>
      <c r="J261" s="154">
        <f>IF(H261="Pa",G261,IF(H261="log-Pa",10^G261,IF(H261="mm Hg",G261*133.322,0)))</f>
        <v>9.7191737999999996E-3</v>
      </c>
      <c r="K261" s="265">
        <f>IF(H261="Pa",LOG(G261),IF(H261="log-Pa",G261,IF(H261="mm Hg",LOG(G261*133.322),0)))</f>
        <v>-2.012370651673665</v>
      </c>
      <c r="L261" s="154">
        <f>IF(H261="Pa",G261/133.322,IF(H261="log-Pa",(10^G261)/133.322,IF(H261="mm Hg",G261,0)))</f>
        <v>7.2899999999999997E-5</v>
      </c>
      <c r="M261" s="62" t="s">
        <v>708</v>
      </c>
      <c r="N261" s="29" t="s">
        <v>662</v>
      </c>
      <c r="O261" s="135">
        <f>VLOOKUP(N261,References!$B$7:$F$201,5,FALSE)</f>
        <v>26</v>
      </c>
      <c r="R261"/>
    </row>
    <row r="262" spans="1:18" x14ac:dyDescent="0.2">
      <c r="A262" s="858"/>
      <c r="B262" s="826"/>
      <c r="C262" s="826"/>
      <c r="D262" s="811"/>
      <c r="E262" s="391" t="s">
        <v>136</v>
      </c>
      <c r="F262" s="391" t="s">
        <v>150</v>
      </c>
      <c r="G262" s="597">
        <v>1.5200000000000001E-4</v>
      </c>
      <c r="H262" s="63" t="s">
        <v>705</v>
      </c>
      <c r="I262" s="63" t="s">
        <v>661</v>
      </c>
      <c r="J262" s="179">
        <f>IF(H262="Pa",G262,IF(H262="log-Pa",10^G262,IF(H262="mm Hg",G262*133.322,0)))</f>
        <v>2.0264944E-2</v>
      </c>
      <c r="K262" s="271">
        <f>IF(H262="Pa",LOG(G262),IF(H262="log-Pa",G262,IF(H262="mm Hg",LOG(G262*133.322),0)))</f>
        <v>-1.6932545920468669</v>
      </c>
      <c r="L262" s="179">
        <f>IF(H262="Pa",G262/133.322,IF(H262="log-Pa",(10^G262)/133.322,IF(H262="mm Hg",G262,0)))</f>
        <v>1.5200000000000001E-4</v>
      </c>
      <c r="M262" s="63" t="s">
        <v>708</v>
      </c>
      <c r="N262" s="36" t="s">
        <v>662</v>
      </c>
      <c r="O262" s="190">
        <f>VLOOKUP(N262,References!$B$7:$F$201,5,FALSE)</f>
        <v>26</v>
      </c>
      <c r="R262"/>
    </row>
    <row r="263" spans="1:18" x14ac:dyDescent="0.2">
      <c r="A263" s="857" t="s">
        <v>78</v>
      </c>
      <c r="B263" s="810" t="s">
        <v>77</v>
      </c>
      <c r="C263" s="810">
        <v>571.20000000000005</v>
      </c>
      <c r="D263" s="826" t="s">
        <v>24</v>
      </c>
      <c r="E263" s="220" t="s">
        <v>77</v>
      </c>
      <c r="F263" s="220" t="s">
        <v>24</v>
      </c>
      <c r="G263" s="674">
        <v>1.7899999999999999E-2</v>
      </c>
      <c r="H263" s="62" t="s">
        <v>705</v>
      </c>
      <c r="I263" s="62" t="s">
        <v>653</v>
      </c>
      <c r="J263" s="154">
        <f>IF(H266="Pa",G266,IF(H266="log-Pa",10^G266,IF(H266="mm Hg",G266*133.322,0)))</f>
        <v>2.0892961308540373E-3</v>
      </c>
      <c r="K263" s="265">
        <f>IF(H266="Pa",LOG(G266),IF(H266="log-Pa",G266,IF(H266="mm Hg",LOG(G266*133.322),0)))</f>
        <v>-2.68</v>
      </c>
      <c r="L263" s="154">
        <f>IF(H266="Pa",G266/133.322,IF(H266="log-Pa",(10^G266)/133.322,IF(H266="mm Hg",G266,0)))</f>
        <v>1.5671053020912055E-5</v>
      </c>
      <c r="M263" s="62">
        <v>23</v>
      </c>
      <c r="N263" s="29" t="s">
        <v>504</v>
      </c>
      <c r="O263" s="135">
        <f>VLOOKUP(N263,References!$B$7:$F$201,5,FALSE)</f>
        <v>8</v>
      </c>
      <c r="R263"/>
    </row>
    <row r="264" spans="1:18" x14ac:dyDescent="0.2">
      <c r="A264" s="858"/>
      <c r="B264" s="826"/>
      <c r="C264" s="826"/>
      <c r="D264" s="826"/>
      <c r="E264" s="220" t="s">
        <v>77</v>
      </c>
      <c r="F264" s="220" t="s">
        <v>24</v>
      </c>
      <c r="G264" s="674">
        <v>4.0800000000000002E-5</v>
      </c>
      <c r="H264" s="62" t="s">
        <v>705</v>
      </c>
      <c r="I264" s="62" t="s">
        <v>711</v>
      </c>
      <c r="J264" s="154">
        <f>IF(H263="Pa",G263,IF(H263="log-Pa",10^G263,IF(H263="mm Hg",G263*133.322,0)))</f>
        <v>2.3864638</v>
      </c>
      <c r="K264" s="265">
        <f>IF(H263="Pa",LOG(G263),IF(H263="log-Pa",G263,IF(H263="mm Hg",LOG(G263*133.322),0)))</f>
        <v>0.37775485098825362</v>
      </c>
      <c r="L264" s="154">
        <f>IF(H263="Pa",G263/133.322,IF(H263="log-Pa",(10^G263)/133.322,IF(H263="mm Hg",G263,0)))</f>
        <v>1.7899999999999999E-2</v>
      </c>
      <c r="M264" s="62" t="s">
        <v>708</v>
      </c>
      <c r="N264" s="29" t="s">
        <v>662</v>
      </c>
      <c r="O264" s="135">
        <f>VLOOKUP(N264,References!$B$7:$F$201,5,FALSE)</f>
        <v>26</v>
      </c>
      <c r="R264"/>
    </row>
    <row r="265" spans="1:18" x14ac:dyDescent="0.2">
      <c r="A265" s="858"/>
      <c r="B265" s="826"/>
      <c r="C265" s="826"/>
      <c r="D265" s="826"/>
      <c r="E265" s="220" t="s">
        <v>77</v>
      </c>
      <c r="F265" s="220" t="s">
        <v>24</v>
      </c>
      <c r="G265" s="674">
        <v>2.05E-5</v>
      </c>
      <c r="H265" s="62" t="s">
        <v>705</v>
      </c>
      <c r="I265" s="62" t="s">
        <v>659</v>
      </c>
      <c r="J265" s="154">
        <f>IF(H264="Pa",G264,IF(H264="log-Pa",10^G264,IF(H264="mm Hg",G264*133.322,0)))</f>
        <v>5.4395376000000006E-3</v>
      </c>
      <c r="K265" s="265">
        <f>IF(H264="Pa",LOG(G264),IF(H264="log-Pa",G264,IF(H264="mm Hg",LOG(G264*133.322),0)))</f>
        <v>-2.2644380169017597</v>
      </c>
      <c r="L265" s="154">
        <f>IF(H264="Pa",G264/133.322,IF(H264="log-Pa",(10^G264)/133.322,IF(H264="mm Hg",G264,0)))</f>
        <v>4.0800000000000002E-5</v>
      </c>
      <c r="M265" s="62" t="s">
        <v>708</v>
      </c>
      <c r="N265" s="29" t="s">
        <v>662</v>
      </c>
      <c r="O265" s="135">
        <f>VLOOKUP(N265,References!$B$7:$F$201,5,FALSE)</f>
        <v>26</v>
      </c>
      <c r="R265"/>
    </row>
    <row r="266" spans="1:18" x14ac:dyDescent="0.2">
      <c r="A266" s="859"/>
      <c r="B266" s="811"/>
      <c r="C266" s="811"/>
      <c r="D266" s="811"/>
      <c r="E266" s="391" t="s">
        <v>77</v>
      </c>
      <c r="F266" s="391" t="s">
        <v>24</v>
      </c>
      <c r="G266" s="63">
        <v>-2.68</v>
      </c>
      <c r="H266" s="63" t="s">
        <v>706</v>
      </c>
      <c r="I266" s="63" t="s">
        <v>661</v>
      </c>
      <c r="J266" s="179">
        <f>IF(H265="Pa",G265,IF(H265="log-Pa",10^G265,IF(H265="mm Hg",G265*133.322,0)))</f>
        <v>2.7331009999999999E-3</v>
      </c>
      <c r="K266" s="271">
        <f>IF(H265="Pa",LOG(G265),IF(H265="log-Pa",G265,IF(H265="mm Hg",LOG(G265*133.322),0)))</f>
        <v>-2.5633443189358851</v>
      </c>
      <c r="L266" s="179">
        <f>IF(H265="Pa",G265/133.322,IF(H265="log-Pa",(10^G265)/133.322,IF(H265="mm Hg",G265,0)))</f>
        <v>2.05E-5</v>
      </c>
      <c r="M266" s="63" t="s">
        <v>708</v>
      </c>
      <c r="N266" s="36" t="s">
        <v>662</v>
      </c>
      <c r="O266" s="190">
        <f>VLOOKUP(N266,References!$B$7:$F$201,5,FALSE)</f>
        <v>26</v>
      </c>
      <c r="R266"/>
    </row>
    <row r="267" spans="1:18" x14ac:dyDescent="0.2">
      <c r="A267" s="858" t="s">
        <v>80</v>
      </c>
      <c r="B267" s="826" t="s">
        <v>79</v>
      </c>
      <c r="C267" s="826">
        <v>585.20000000000005</v>
      </c>
      <c r="D267" s="826" t="s">
        <v>25</v>
      </c>
      <c r="E267" s="220" t="s">
        <v>79</v>
      </c>
      <c r="F267" s="220" t="s">
        <v>25</v>
      </c>
      <c r="G267" s="674">
        <v>1.24E-2</v>
      </c>
      <c r="H267" s="62" t="s">
        <v>705</v>
      </c>
      <c r="I267" s="62" t="s">
        <v>711</v>
      </c>
      <c r="J267" s="154">
        <f>IF(H267="Pa",G267,IF(H267="log-Pa",10^G267,IF(H267="mm Hg",G267*133.322,0)))</f>
        <v>1.6531928</v>
      </c>
      <c r="K267" s="265">
        <f>IF(H267="Pa",LOG(G267),IF(H267="log-Pa",G267,IF(H267="mm Hg",LOG(G267*133.322),0)))</f>
        <v>0.21832350517059554</v>
      </c>
      <c r="L267" s="154">
        <f>IF(H267="Pa",G267/133.322,IF(H267="log-Pa",(10^G267)/133.322,IF(H267="mm Hg",G267,0)))</f>
        <v>1.24E-2</v>
      </c>
      <c r="M267" s="62" t="s">
        <v>708</v>
      </c>
      <c r="N267" s="29" t="s">
        <v>662</v>
      </c>
      <c r="O267" s="135">
        <f>VLOOKUP(N267,References!$B$7:$F$201,5,FALSE)</f>
        <v>26</v>
      </c>
      <c r="R267"/>
    </row>
    <row r="268" spans="1:18" x14ac:dyDescent="0.2">
      <c r="A268" s="858"/>
      <c r="B268" s="826"/>
      <c r="C268" s="826"/>
      <c r="D268" s="826"/>
      <c r="E268" s="220" t="s">
        <v>79</v>
      </c>
      <c r="F268" s="220" t="s">
        <v>25</v>
      </c>
      <c r="G268" s="674">
        <v>1.27E-5</v>
      </c>
      <c r="H268" s="62" t="s">
        <v>705</v>
      </c>
      <c r="I268" s="62" t="s">
        <v>659</v>
      </c>
      <c r="J268" s="154">
        <f>IF(H268="Pa",G268,IF(H268="log-Pa",10^G268,IF(H268="mm Hg",G268*133.322,0)))</f>
        <v>1.6931894E-3</v>
      </c>
      <c r="K268" s="265">
        <f>IF(H268="Pa",LOG(G268),IF(H268="log-Pa",G268,IF(H268="mm Hg",LOG(G268*133.322),0)))</f>
        <v>-2.7712944590356825</v>
      </c>
      <c r="L268" s="154">
        <f>IF(H268="Pa",G268/133.322,IF(H268="log-Pa",(10^G268)/133.322,IF(H268="mm Hg",G268,0)))</f>
        <v>1.27E-5</v>
      </c>
      <c r="M268" s="62" t="s">
        <v>708</v>
      </c>
      <c r="N268" s="29" t="s">
        <v>662</v>
      </c>
      <c r="O268" s="135">
        <f>VLOOKUP(N268,References!$B$7:$F$201,5,FALSE)</f>
        <v>26</v>
      </c>
      <c r="R268"/>
    </row>
    <row r="269" spans="1:18" ht="17" thickBot="1" x14ac:dyDescent="0.25">
      <c r="A269" s="860"/>
      <c r="B269" s="823"/>
      <c r="C269" s="823"/>
      <c r="D269" s="823"/>
      <c r="E269" s="225" t="s">
        <v>79</v>
      </c>
      <c r="F269" s="225" t="s">
        <v>25</v>
      </c>
      <c r="G269" s="594">
        <v>2.41E-5</v>
      </c>
      <c r="H269" s="210" t="s">
        <v>705</v>
      </c>
      <c r="I269" s="210" t="s">
        <v>661</v>
      </c>
      <c r="J269" s="154">
        <f>IF(H269="Pa",G269,IF(H269="log-Pa",10^G269,IF(H269="mm Hg",G269*133.322,0)))</f>
        <v>3.2130601999999999E-3</v>
      </c>
      <c r="K269" s="465">
        <f>IF(H269="Pa",LOG(G269),IF(H269="log-Pa",G269,IF(H269="mm Hg",LOG(G269*133.322),0)))</f>
        <v>-2.4930811374167714</v>
      </c>
      <c r="L269" s="154">
        <f>IF(H269="Pa",G269/133.322,IF(H269="log-Pa",(10^G269)/133.322,IF(H269="mm Hg",G269,0)))</f>
        <v>2.41E-5</v>
      </c>
      <c r="M269" s="210" t="s">
        <v>708</v>
      </c>
      <c r="N269" s="341" t="s">
        <v>662</v>
      </c>
      <c r="O269" s="139">
        <f>VLOOKUP(N269,References!$B$7:$F$201,5,FALSE)</f>
        <v>26</v>
      </c>
      <c r="R269"/>
    </row>
    <row r="270" spans="1:18" ht="17" thickBot="1" x14ac:dyDescent="0.25">
      <c r="A270" s="90" t="s">
        <v>138</v>
      </c>
      <c r="B270" s="241" t="s">
        <v>149</v>
      </c>
      <c r="C270" s="93"/>
      <c r="D270" s="93"/>
      <c r="E270" s="93"/>
      <c r="F270" s="93"/>
      <c r="G270" s="93"/>
      <c r="H270" s="93"/>
      <c r="I270" s="93"/>
      <c r="J270" s="695"/>
      <c r="K270" s="405"/>
      <c r="L270" s="695"/>
      <c r="M270" s="93"/>
      <c r="N270" s="93"/>
      <c r="O270" s="123"/>
      <c r="R270"/>
    </row>
    <row r="271" spans="1:18" x14ac:dyDescent="0.2">
      <c r="A271" s="885" t="s">
        <v>82</v>
      </c>
      <c r="B271" s="886" t="s">
        <v>81</v>
      </c>
      <c r="C271" s="826">
        <v>264.10000000000002</v>
      </c>
      <c r="D271" s="826" t="s">
        <v>26</v>
      </c>
      <c r="E271" s="228" t="s">
        <v>81</v>
      </c>
      <c r="F271" s="220" t="s">
        <v>26</v>
      </c>
      <c r="G271" s="62">
        <v>1670</v>
      </c>
      <c r="H271" s="62" t="s">
        <v>703</v>
      </c>
      <c r="I271" s="62" t="s">
        <v>653</v>
      </c>
      <c r="J271" s="154">
        <f t="shared" ref="J271:J297" si="78">IF(H271="Pa",G271,IF(H271="log-Pa",10^G271,IF(H271="mm Hg",G271*133.322,0)))</f>
        <v>1670</v>
      </c>
      <c r="K271" s="265">
        <f t="shared" ref="K271:K297" si="79">IF(H271="Pa",LOG(G271),IF(H271="log-Pa",G271,IF(H271="mm Hg",LOG(G271*133.322),0)))</f>
        <v>3.2227164711475833</v>
      </c>
      <c r="L271" s="154">
        <f t="shared" ref="L271:L297" si="80">IF(H271="Pa",G271/133.322,IF(H271="log-Pa",(10^G271)/133.322,IF(H271="mm Hg",G271,0)))</f>
        <v>12.526064715500818</v>
      </c>
      <c r="M271" s="62">
        <v>25</v>
      </c>
      <c r="N271" s="29" t="s">
        <v>484</v>
      </c>
      <c r="O271" s="135">
        <f>VLOOKUP(N271,References!$B$7:$F$201,5,FALSE)</f>
        <v>53</v>
      </c>
      <c r="R271"/>
    </row>
    <row r="272" spans="1:18" x14ac:dyDescent="0.2">
      <c r="A272" s="885"/>
      <c r="B272" s="886"/>
      <c r="C272" s="826"/>
      <c r="D272" s="826"/>
      <c r="E272" s="228" t="s">
        <v>81</v>
      </c>
      <c r="F272" s="220" t="s">
        <v>26</v>
      </c>
      <c r="G272" s="62">
        <v>992</v>
      </c>
      <c r="H272" s="62" t="s">
        <v>703</v>
      </c>
      <c r="I272" s="62" t="s">
        <v>653</v>
      </c>
      <c r="J272" s="154">
        <f t="shared" si="78"/>
        <v>992</v>
      </c>
      <c r="K272" s="265">
        <f t="shared" si="79"/>
        <v>2.9965116721541785</v>
      </c>
      <c r="L272" s="154">
        <f t="shared" si="80"/>
        <v>7.4406324537585693</v>
      </c>
      <c r="M272" s="62">
        <v>25</v>
      </c>
      <c r="N272" s="29" t="s">
        <v>485</v>
      </c>
      <c r="O272" s="135">
        <f>VLOOKUP(N272,References!$B$7:$F$201,5,FALSE)</f>
        <v>80</v>
      </c>
      <c r="R272"/>
    </row>
    <row r="273" spans="1:18" x14ac:dyDescent="0.2">
      <c r="A273" s="885"/>
      <c r="B273" s="886"/>
      <c r="C273" s="826"/>
      <c r="D273" s="826"/>
      <c r="E273" s="228" t="s">
        <v>81</v>
      </c>
      <c r="F273" s="220" t="s">
        <v>26</v>
      </c>
      <c r="G273" s="62">
        <v>216</v>
      </c>
      <c r="H273" s="62" t="s">
        <v>703</v>
      </c>
      <c r="I273" s="62" t="s">
        <v>653</v>
      </c>
      <c r="J273" s="154">
        <f t="shared" si="78"/>
        <v>216</v>
      </c>
      <c r="K273" s="265">
        <f t="shared" si="79"/>
        <v>2.3344537511509307</v>
      </c>
      <c r="L273" s="154">
        <f t="shared" si="80"/>
        <v>1.6201377117054949</v>
      </c>
      <c r="M273" s="62">
        <v>25</v>
      </c>
      <c r="N273" s="29" t="s">
        <v>535</v>
      </c>
      <c r="O273" s="135">
        <f>VLOOKUP(N273,References!$B$7:$F$201,5,FALSE)</f>
        <v>46</v>
      </c>
      <c r="R273"/>
    </row>
    <row r="274" spans="1:18" x14ac:dyDescent="0.2">
      <c r="A274" s="885"/>
      <c r="B274" s="886"/>
      <c r="C274" s="826"/>
      <c r="D274" s="826"/>
      <c r="E274" s="228" t="s">
        <v>81</v>
      </c>
      <c r="F274" s="220" t="s">
        <v>26</v>
      </c>
      <c r="G274" s="62">
        <v>2.33</v>
      </c>
      <c r="H274" s="62" t="s">
        <v>706</v>
      </c>
      <c r="I274" s="62" t="s">
        <v>653</v>
      </c>
      <c r="J274" s="154">
        <f t="shared" si="78"/>
        <v>213.79620895022339</v>
      </c>
      <c r="K274" s="265">
        <f t="shared" si="79"/>
        <v>2.33</v>
      </c>
      <c r="L274" s="154">
        <f t="shared" si="80"/>
        <v>1.603607873795948</v>
      </c>
      <c r="M274" s="62">
        <v>25</v>
      </c>
      <c r="N274" s="29" t="s">
        <v>504</v>
      </c>
      <c r="O274" s="135">
        <f>VLOOKUP(N274,References!$B$7:$F$201,5,FALSE)</f>
        <v>8</v>
      </c>
      <c r="R274"/>
    </row>
    <row r="275" spans="1:18" x14ac:dyDescent="0.2">
      <c r="A275" s="885"/>
      <c r="B275" s="886"/>
      <c r="C275" s="826"/>
      <c r="D275" s="826"/>
      <c r="E275" s="228" t="s">
        <v>81</v>
      </c>
      <c r="F275" s="220" t="s">
        <v>26</v>
      </c>
      <c r="G275" s="62">
        <v>-0.02</v>
      </c>
      <c r="H275" s="62" t="s">
        <v>706</v>
      </c>
      <c r="I275" s="62" t="s">
        <v>657</v>
      </c>
      <c r="J275" s="154">
        <f t="shared" si="78"/>
        <v>0.95499258602143589</v>
      </c>
      <c r="K275" s="265">
        <f t="shared" si="79"/>
        <v>-0.02</v>
      </c>
      <c r="L275" s="154">
        <f t="shared" si="80"/>
        <v>7.1630532546874178E-3</v>
      </c>
      <c r="M275" s="62">
        <v>25</v>
      </c>
      <c r="N275" s="29" t="s">
        <v>504</v>
      </c>
      <c r="O275" s="135">
        <f>VLOOKUP(N275,References!$B$7:$F$201,5,FALSE)</f>
        <v>8</v>
      </c>
      <c r="R275"/>
    </row>
    <row r="276" spans="1:18" x14ac:dyDescent="0.2">
      <c r="A276" s="885"/>
      <c r="B276" s="886"/>
      <c r="C276" s="826"/>
      <c r="D276" s="826"/>
      <c r="E276" s="228" t="s">
        <v>81</v>
      </c>
      <c r="F276" s="220" t="s">
        <v>26</v>
      </c>
      <c r="G276" s="62">
        <v>-0.26</v>
      </c>
      <c r="H276" s="62" t="s">
        <v>706</v>
      </c>
      <c r="I276" s="62" t="s">
        <v>655</v>
      </c>
      <c r="J276" s="154">
        <f t="shared" si="78"/>
        <v>0.54954087385762451</v>
      </c>
      <c r="K276" s="265">
        <f t="shared" si="79"/>
        <v>-0.26</v>
      </c>
      <c r="L276" s="154">
        <f t="shared" si="80"/>
        <v>4.1219069160200452E-3</v>
      </c>
      <c r="M276" s="62">
        <v>25</v>
      </c>
      <c r="N276" s="29" t="s">
        <v>504</v>
      </c>
      <c r="O276" s="135">
        <f>VLOOKUP(N276,References!$B$7:$F$201,5,FALSE)</f>
        <v>8</v>
      </c>
      <c r="R276"/>
    </row>
    <row r="277" spans="1:18" x14ac:dyDescent="0.2">
      <c r="A277" s="885"/>
      <c r="B277" s="886"/>
      <c r="C277" s="826"/>
      <c r="D277" s="826"/>
      <c r="E277" s="228" t="s">
        <v>81</v>
      </c>
      <c r="F277" s="220" t="s">
        <v>26</v>
      </c>
      <c r="G277" s="62">
        <v>-0.24</v>
      </c>
      <c r="H277" s="62" t="s">
        <v>706</v>
      </c>
      <c r="I277" s="62" t="s">
        <v>655</v>
      </c>
      <c r="J277" s="154">
        <f t="shared" si="78"/>
        <v>0.57543993733715693</v>
      </c>
      <c r="K277" s="265">
        <f t="shared" si="79"/>
        <v>-0.24</v>
      </c>
      <c r="L277" s="154">
        <f t="shared" si="80"/>
        <v>4.3161664041730316E-3</v>
      </c>
      <c r="M277" s="62">
        <v>25</v>
      </c>
      <c r="N277" s="29" t="s">
        <v>504</v>
      </c>
      <c r="O277" s="135">
        <f>VLOOKUP(N277,References!$B$7:$F$201,5,FALSE)</f>
        <v>8</v>
      </c>
      <c r="R277"/>
    </row>
    <row r="278" spans="1:18" x14ac:dyDescent="0.2">
      <c r="A278" s="885"/>
      <c r="B278" s="886"/>
      <c r="C278" s="826"/>
      <c r="D278" s="826"/>
      <c r="E278" s="228" t="s">
        <v>81</v>
      </c>
      <c r="F278" s="220" t="s">
        <v>26</v>
      </c>
      <c r="G278" s="62">
        <v>-0.79</v>
      </c>
      <c r="H278" s="62" t="s">
        <v>706</v>
      </c>
      <c r="I278" s="62" t="s">
        <v>658</v>
      </c>
      <c r="J278" s="154">
        <f t="shared" si="78"/>
        <v>0.16218100973589297</v>
      </c>
      <c r="K278" s="265">
        <f t="shared" si="79"/>
        <v>-0.79</v>
      </c>
      <c r="L278" s="154">
        <f t="shared" si="80"/>
        <v>1.2164609722018344E-3</v>
      </c>
      <c r="M278" s="62">
        <v>25</v>
      </c>
      <c r="N278" s="29" t="s">
        <v>504</v>
      </c>
      <c r="O278" s="135">
        <f>VLOOKUP(N278,References!$B$7:$F$201,5,FALSE)</f>
        <v>8</v>
      </c>
      <c r="R278"/>
    </row>
    <row r="279" spans="1:18" x14ac:dyDescent="0.2">
      <c r="A279" s="885"/>
      <c r="B279" s="886"/>
      <c r="C279" s="826"/>
      <c r="D279" s="826"/>
      <c r="E279" s="228" t="s">
        <v>81</v>
      </c>
      <c r="F279" s="220" t="s">
        <v>26</v>
      </c>
      <c r="G279" s="62">
        <v>2.33</v>
      </c>
      <c r="H279" s="62" t="s">
        <v>706</v>
      </c>
      <c r="I279" s="62" t="s">
        <v>653</v>
      </c>
      <c r="J279" s="154">
        <f t="shared" si="78"/>
        <v>213.79620895022339</v>
      </c>
      <c r="K279" s="265">
        <f t="shared" si="79"/>
        <v>2.33</v>
      </c>
      <c r="L279" s="154">
        <f t="shared" si="80"/>
        <v>1.603607873795948</v>
      </c>
      <c r="M279" s="62">
        <v>25</v>
      </c>
      <c r="N279" s="29" t="s">
        <v>482</v>
      </c>
      <c r="O279" s="135">
        <f>VLOOKUP(N279,References!$B$7:$F$201,5,FALSE)</f>
        <v>12</v>
      </c>
      <c r="R279"/>
    </row>
    <row r="280" spans="1:18" x14ac:dyDescent="0.2">
      <c r="A280" s="885"/>
      <c r="B280" s="886"/>
      <c r="C280" s="826"/>
      <c r="D280" s="826"/>
      <c r="E280" s="228" t="s">
        <v>81</v>
      </c>
      <c r="F280" s="220" t="s">
        <v>26</v>
      </c>
      <c r="G280" s="62">
        <v>2.44</v>
      </c>
      <c r="H280" s="62" t="s">
        <v>706</v>
      </c>
      <c r="I280" s="62" t="s">
        <v>707</v>
      </c>
      <c r="J280" s="154">
        <f t="shared" si="78"/>
        <v>275.42287033381683</v>
      </c>
      <c r="K280" s="265">
        <f t="shared" si="79"/>
        <v>2.44</v>
      </c>
      <c r="L280" s="154">
        <f t="shared" si="80"/>
        <v>2.0658471245092094</v>
      </c>
      <c r="M280" s="62">
        <v>25</v>
      </c>
      <c r="N280" s="29" t="s">
        <v>482</v>
      </c>
      <c r="O280" s="135">
        <f>VLOOKUP(N280,References!$B$7:$F$201,5,FALSE)</f>
        <v>12</v>
      </c>
      <c r="R280"/>
    </row>
    <row r="281" spans="1:18" x14ac:dyDescent="0.2">
      <c r="A281" s="885"/>
      <c r="B281" s="886"/>
      <c r="C281" s="826"/>
      <c r="D281" s="826"/>
      <c r="E281" s="228" t="s">
        <v>81</v>
      </c>
      <c r="F281" s="220" t="s">
        <v>26</v>
      </c>
      <c r="G281" s="62">
        <v>2.31</v>
      </c>
      <c r="H281" s="62" t="s">
        <v>706</v>
      </c>
      <c r="I281" s="62" t="s">
        <v>657</v>
      </c>
      <c r="J281" s="154">
        <f t="shared" si="78"/>
        <v>204.17379446695315</v>
      </c>
      <c r="K281" s="265">
        <f t="shared" si="79"/>
        <v>2.31</v>
      </c>
      <c r="L281" s="154">
        <f t="shared" si="80"/>
        <v>1.5314336303607292</v>
      </c>
      <c r="M281" s="62" t="s">
        <v>708</v>
      </c>
      <c r="N281" s="29" t="s">
        <v>492</v>
      </c>
      <c r="O281" s="135">
        <f>VLOOKUP(N281,References!$B$7:$F$201,5,FALSE)</f>
        <v>84</v>
      </c>
      <c r="R281"/>
    </row>
    <row r="282" spans="1:18" x14ac:dyDescent="0.2">
      <c r="A282" s="885"/>
      <c r="B282" s="886"/>
      <c r="C282" s="826"/>
      <c r="D282" s="826"/>
      <c r="E282" s="228" t="s">
        <v>81</v>
      </c>
      <c r="F282" s="220" t="s">
        <v>26</v>
      </c>
      <c r="G282" s="62">
        <v>1330</v>
      </c>
      <c r="H282" s="62" t="s">
        <v>703</v>
      </c>
      <c r="I282" s="62" t="s">
        <v>658</v>
      </c>
      <c r="J282" s="154">
        <f t="shared" si="78"/>
        <v>1330</v>
      </c>
      <c r="K282" s="265">
        <f t="shared" si="79"/>
        <v>3.1238516409670858</v>
      </c>
      <c r="L282" s="154">
        <f t="shared" si="80"/>
        <v>9.9758479470755006</v>
      </c>
      <c r="M282" s="62">
        <v>25</v>
      </c>
      <c r="N282" s="29" t="s">
        <v>503</v>
      </c>
      <c r="O282" s="135">
        <f>VLOOKUP(N282,References!$B$7:$F$201,5,FALSE)</f>
        <v>81</v>
      </c>
      <c r="R282"/>
    </row>
    <row r="283" spans="1:18" x14ac:dyDescent="0.2">
      <c r="A283" s="885"/>
      <c r="B283" s="886"/>
      <c r="C283" s="826"/>
      <c r="D283" s="826"/>
      <c r="E283" s="228" t="s">
        <v>81</v>
      </c>
      <c r="F283" s="220" t="s">
        <v>26</v>
      </c>
      <c r="G283" s="62">
        <v>2.02</v>
      </c>
      <c r="H283" s="62" t="s">
        <v>706</v>
      </c>
      <c r="I283" s="62" t="s">
        <v>710</v>
      </c>
      <c r="J283" s="154">
        <f t="shared" si="78"/>
        <v>104.71285480508998</v>
      </c>
      <c r="K283" s="265">
        <f t="shared" si="79"/>
        <v>2.02</v>
      </c>
      <c r="L283" s="154">
        <f t="shared" si="80"/>
        <v>0.78541317115772324</v>
      </c>
      <c r="M283" s="62">
        <v>25</v>
      </c>
      <c r="N283" s="29" t="s">
        <v>580</v>
      </c>
      <c r="O283" s="135">
        <f>VLOOKUP(N283,References!$B$7:$F$201,5,FALSE)</f>
        <v>44</v>
      </c>
      <c r="R283"/>
    </row>
    <row r="284" spans="1:18" x14ac:dyDescent="0.2">
      <c r="A284" s="885"/>
      <c r="B284" s="886"/>
      <c r="C284" s="826"/>
      <c r="D284" s="826"/>
      <c r="E284" s="228" t="s">
        <v>81</v>
      </c>
      <c r="F284" s="220" t="s">
        <v>26</v>
      </c>
      <c r="G284" s="62">
        <v>6.21</v>
      </c>
      <c r="H284" s="62" t="s">
        <v>705</v>
      </c>
      <c r="I284" s="62" t="s">
        <v>711</v>
      </c>
      <c r="J284" s="154">
        <f t="shared" si="78"/>
        <v>827.92962</v>
      </c>
      <c r="K284" s="265">
        <f t="shared" si="79"/>
        <v>2.9179934201849407</v>
      </c>
      <c r="L284" s="154">
        <f t="shared" si="80"/>
        <v>6.21</v>
      </c>
      <c r="M284" s="62" t="s">
        <v>708</v>
      </c>
      <c r="N284" s="29" t="s">
        <v>662</v>
      </c>
      <c r="O284" s="135">
        <f>VLOOKUP(N284,References!$B$7:$F$201,5,FALSE)</f>
        <v>26</v>
      </c>
      <c r="R284"/>
    </row>
    <row r="285" spans="1:18" x14ac:dyDescent="0.2">
      <c r="A285" s="885"/>
      <c r="B285" s="886"/>
      <c r="C285" s="826"/>
      <c r="D285" s="826"/>
      <c r="E285" s="228" t="s">
        <v>81</v>
      </c>
      <c r="F285" s="220" t="s">
        <v>26</v>
      </c>
      <c r="G285" s="62">
        <v>12.9</v>
      </c>
      <c r="H285" s="62" t="s">
        <v>705</v>
      </c>
      <c r="I285" s="62" t="s">
        <v>659</v>
      </c>
      <c r="J285" s="154">
        <f t="shared" si="78"/>
        <v>1719.8538000000001</v>
      </c>
      <c r="K285" s="265">
        <f t="shared" si="79"/>
        <v>3.2354915303076095</v>
      </c>
      <c r="L285" s="154">
        <f t="shared" si="80"/>
        <v>12.9</v>
      </c>
      <c r="M285" s="62" t="s">
        <v>708</v>
      </c>
      <c r="N285" s="29" t="s">
        <v>662</v>
      </c>
      <c r="O285" s="135">
        <f>VLOOKUP(N285,References!$B$7:$F$201,5,FALSE)</f>
        <v>26</v>
      </c>
      <c r="R285"/>
    </row>
    <row r="286" spans="1:18" x14ac:dyDescent="0.2">
      <c r="A286" s="885"/>
      <c r="B286" s="886"/>
      <c r="C286" s="826"/>
      <c r="D286" s="811"/>
      <c r="E286" s="270" t="s">
        <v>81</v>
      </c>
      <c r="F286" s="391" t="s">
        <v>26</v>
      </c>
      <c r="G286" s="63">
        <v>3.62</v>
      </c>
      <c r="H286" s="63" t="s">
        <v>705</v>
      </c>
      <c r="I286" s="63" t="s">
        <v>661</v>
      </c>
      <c r="J286" s="179">
        <f t="shared" si="78"/>
        <v>482.62564000000003</v>
      </c>
      <c r="K286" s="271">
        <f t="shared" si="79"/>
        <v>2.6836103905415261</v>
      </c>
      <c r="L286" s="179">
        <f t="shared" si="80"/>
        <v>3.62</v>
      </c>
      <c r="M286" s="63" t="s">
        <v>708</v>
      </c>
      <c r="N286" s="36" t="s">
        <v>662</v>
      </c>
      <c r="O286" s="190">
        <f>VLOOKUP(N286,References!$B$7:$F$201,5,FALSE)</f>
        <v>26</v>
      </c>
      <c r="R286"/>
    </row>
    <row r="287" spans="1:18" x14ac:dyDescent="0.2">
      <c r="A287" s="888" t="s">
        <v>84</v>
      </c>
      <c r="B287" s="867" t="s">
        <v>83</v>
      </c>
      <c r="C287" s="810">
        <v>364.1</v>
      </c>
      <c r="D287" s="826" t="s">
        <v>27</v>
      </c>
      <c r="E287" s="228" t="s">
        <v>83</v>
      </c>
      <c r="F287" s="220" t="s">
        <v>27</v>
      </c>
      <c r="G287" s="62">
        <v>876</v>
      </c>
      <c r="H287" s="62" t="s">
        <v>703</v>
      </c>
      <c r="I287" s="62" t="s">
        <v>653</v>
      </c>
      <c r="J287" s="154">
        <f t="shared" si="78"/>
        <v>876</v>
      </c>
      <c r="K287" s="265">
        <f t="shared" si="79"/>
        <v>2.9425041061680806</v>
      </c>
      <c r="L287" s="154">
        <f t="shared" si="80"/>
        <v>6.5705584974722848</v>
      </c>
      <c r="M287" s="62">
        <v>25</v>
      </c>
      <c r="N287" s="29" t="s">
        <v>484</v>
      </c>
      <c r="O287" s="135">
        <f>VLOOKUP(N287,References!$B$7:$F$201,5,FALSE)</f>
        <v>53</v>
      </c>
      <c r="R287"/>
    </row>
    <row r="288" spans="1:18" x14ac:dyDescent="0.2">
      <c r="A288" s="885"/>
      <c r="B288" s="886"/>
      <c r="C288" s="826"/>
      <c r="D288" s="826"/>
      <c r="E288" s="228" t="s">
        <v>83</v>
      </c>
      <c r="F288" s="220" t="s">
        <v>27</v>
      </c>
      <c r="G288" s="62">
        <v>713</v>
      </c>
      <c r="H288" s="62" t="s">
        <v>703</v>
      </c>
      <c r="I288" s="62" t="s">
        <v>653</v>
      </c>
      <c r="J288" s="154">
        <f t="shared" si="78"/>
        <v>713</v>
      </c>
      <c r="K288" s="265">
        <f t="shared" si="79"/>
        <v>2.8530895298518657</v>
      </c>
      <c r="L288" s="154">
        <f t="shared" si="80"/>
        <v>5.3479545761389717</v>
      </c>
      <c r="M288" s="62">
        <v>25</v>
      </c>
      <c r="N288" s="29" t="s">
        <v>485</v>
      </c>
      <c r="O288" s="135">
        <f>VLOOKUP(N288,References!$B$7:$F$201,5,FALSE)</f>
        <v>80</v>
      </c>
      <c r="R288"/>
    </row>
    <row r="289" spans="1:18" x14ac:dyDescent="0.2">
      <c r="A289" s="885"/>
      <c r="B289" s="886"/>
      <c r="C289" s="826"/>
      <c r="D289" s="826"/>
      <c r="E289" s="228" t="s">
        <v>83</v>
      </c>
      <c r="F289" s="220" t="s">
        <v>27</v>
      </c>
      <c r="G289" s="62">
        <v>18</v>
      </c>
      <c r="H289" s="62" t="s">
        <v>703</v>
      </c>
      <c r="I289" s="62" t="s">
        <v>653</v>
      </c>
      <c r="J289" s="154">
        <f t="shared" si="78"/>
        <v>18</v>
      </c>
      <c r="K289" s="265">
        <f t="shared" si="79"/>
        <v>1.255272505103306</v>
      </c>
      <c r="L289" s="154">
        <f t="shared" si="80"/>
        <v>0.1350114759754579</v>
      </c>
      <c r="M289" s="62">
        <v>25</v>
      </c>
      <c r="N289" s="29" t="s">
        <v>535</v>
      </c>
      <c r="O289" s="135">
        <f>VLOOKUP(N289,References!$B$7:$F$201,5,FALSE)</f>
        <v>46</v>
      </c>
      <c r="R289"/>
    </row>
    <row r="290" spans="1:18" x14ac:dyDescent="0.2">
      <c r="A290" s="885"/>
      <c r="B290" s="886"/>
      <c r="C290" s="826"/>
      <c r="D290" s="826"/>
      <c r="E290" s="228" t="s">
        <v>83</v>
      </c>
      <c r="F290" s="220" t="s">
        <v>27</v>
      </c>
      <c r="G290" s="62">
        <v>44</v>
      </c>
      <c r="H290" s="62" t="s">
        <v>703</v>
      </c>
      <c r="I290" s="62" t="s">
        <v>653</v>
      </c>
      <c r="J290" s="154">
        <f t="shared" si="78"/>
        <v>44</v>
      </c>
      <c r="K290" s="265">
        <f t="shared" si="79"/>
        <v>1.6434526764861874</v>
      </c>
      <c r="L290" s="154">
        <f t="shared" si="80"/>
        <v>0.33002805238445265</v>
      </c>
      <c r="M290" s="62">
        <v>25</v>
      </c>
      <c r="N290" s="29" t="s">
        <v>535</v>
      </c>
      <c r="O290" s="135">
        <f>VLOOKUP(N290,References!$B$7:$F$201,5,FALSE)</f>
        <v>46</v>
      </c>
      <c r="R290"/>
    </row>
    <row r="291" spans="1:18" x14ac:dyDescent="0.2">
      <c r="A291" s="885"/>
      <c r="B291" s="886"/>
      <c r="C291" s="826"/>
      <c r="D291" s="826"/>
      <c r="E291" s="228" t="s">
        <v>83</v>
      </c>
      <c r="F291" s="220" t="s">
        <v>27</v>
      </c>
      <c r="G291" s="62">
        <v>1.26</v>
      </c>
      <c r="H291" s="62" t="s">
        <v>706</v>
      </c>
      <c r="I291" s="62" t="s">
        <v>653</v>
      </c>
      <c r="J291" s="154">
        <f t="shared" si="78"/>
        <v>18.197008586099841</v>
      </c>
      <c r="K291" s="265">
        <f t="shared" si="79"/>
        <v>1.26</v>
      </c>
      <c r="L291" s="154">
        <f t="shared" si="80"/>
        <v>0.13648916597485666</v>
      </c>
      <c r="M291" s="62">
        <v>25</v>
      </c>
      <c r="N291" s="29" t="s">
        <v>504</v>
      </c>
      <c r="O291" s="135">
        <f>VLOOKUP(N291,References!$B$7:$F$201,5,FALSE)</f>
        <v>8</v>
      </c>
      <c r="R291"/>
    </row>
    <row r="292" spans="1:18" x14ac:dyDescent="0.2">
      <c r="A292" s="885"/>
      <c r="B292" s="886"/>
      <c r="C292" s="826"/>
      <c r="D292" s="826"/>
      <c r="E292" s="228" t="s">
        <v>83</v>
      </c>
      <c r="F292" s="220" t="s">
        <v>27</v>
      </c>
      <c r="G292" s="62">
        <v>-0.3</v>
      </c>
      <c r="H292" s="62" t="s">
        <v>706</v>
      </c>
      <c r="I292" s="62" t="s">
        <v>657</v>
      </c>
      <c r="J292" s="154">
        <f t="shared" si="78"/>
        <v>0.50118723362727224</v>
      </c>
      <c r="K292" s="265">
        <f t="shared" si="79"/>
        <v>-0.3</v>
      </c>
      <c r="L292" s="154">
        <f t="shared" si="80"/>
        <v>3.7592237862263708E-3</v>
      </c>
      <c r="M292" s="62">
        <v>25</v>
      </c>
      <c r="N292" s="29" t="s">
        <v>504</v>
      </c>
      <c r="O292" s="135">
        <f>VLOOKUP(N292,References!$B$7:$F$201,5,FALSE)</f>
        <v>8</v>
      </c>
      <c r="R292"/>
    </row>
    <row r="293" spans="1:18" x14ac:dyDescent="0.2">
      <c r="A293" s="885"/>
      <c r="B293" s="886"/>
      <c r="C293" s="826"/>
      <c r="D293" s="826"/>
      <c r="E293" s="228" t="s">
        <v>83</v>
      </c>
      <c r="F293" s="220" t="s">
        <v>27</v>
      </c>
      <c r="G293" s="62">
        <v>-0.75</v>
      </c>
      <c r="H293" s="62" t="s">
        <v>706</v>
      </c>
      <c r="I293" s="62" t="s">
        <v>655</v>
      </c>
      <c r="J293" s="154">
        <f t="shared" si="78"/>
        <v>0.17782794100389224</v>
      </c>
      <c r="K293" s="265">
        <f t="shared" si="79"/>
        <v>-0.75</v>
      </c>
      <c r="L293" s="154">
        <f t="shared" si="80"/>
        <v>1.3338229324784524E-3</v>
      </c>
      <c r="M293" s="62">
        <v>25</v>
      </c>
      <c r="N293" s="29" t="s">
        <v>504</v>
      </c>
      <c r="O293" s="135">
        <f>VLOOKUP(N293,References!$B$7:$F$201,5,FALSE)</f>
        <v>8</v>
      </c>
      <c r="R293"/>
    </row>
    <row r="294" spans="1:18" x14ac:dyDescent="0.2">
      <c r="A294" s="885"/>
      <c r="B294" s="886"/>
      <c r="C294" s="826"/>
      <c r="D294" s="826"/>
      <c r="E294" s="228" t="s">
        <v>83</v>
      </c>
      <c r="F294" s="220" t="s">
        <v>27</v>
      </c>
      <c r="G294" s="62">
        <v>-0.35</v>
      </c>
      <c r="H294" s="62" t="s">
        <v>706</v>
      </c>
      <c r="I294" s="62" t="s">
        <v>655</v>
      </c>
      <c r="J294" s="154">
        <f t="shared" si="78"/>
        <v>0.44668359215096315</v>
      </c>
      <c r="K294" s="265">
        <f t="shared" si="79"/>
        <v>-0.35</v>
      </c>
      <c r="L294" s="154">
        <f t="shared" si="80"/>
        <v>3.3504117261289445E-3</v>
      </c>
      <c r="M294" s="62">
        <v>25</v>
      </c>
      <c r="N294" s="29" t="s">
        <v>504</v>
      </c>
      <c r="O294" s="135">
        <f>VLOOKUP(N294,References!$B$7:$F$201,5,FALSE)</f>
        <v>8</v>
      </c>
      <c r="R294"/>
    </row>
    <row r="295" spans="1:18" x14ac:dyDescent="0.2">
      <c r="A295" s="885"/>
      <c r="B295" s="886"/>
      <c r="C295" s="826"/>
      <c r="D295" s="826"/>
      <c r="E295" s="228" t="s">
        <v>83</v>
      </c>
      <c r="F295" s="220" t="s">
        <v>27</v>
      </c>
      <c r="G295" s="62">
        <v>-0.85</v>
      </c>
      <c r="H295" s="62" t="s">
        <v>706</v>
      </c>
      <c r="I295" s="62" t="s">
        <v>658</v>
      </c>
      <c r="J295" s="154">
        <f t="shared" si="78"/>
        <v>0.14125375446227542</v>
      </c>
      <c r="K295" s="265">
        <f t="shared" si="79"/>
        <v>-0.85</v>
      </c>
      <c r="L295" s="154">
        <f t="shared" si="80"/>
        <v>1.0594932153903738E-3</v>
      </c>
      <c r="M295" s="62">
        <v>25</v>
      </c>
      <c r="N295" s="29" t="s">
        <v>504</v>
      </c>
      <c r="O295" s="135">
        <f>VLOOKUP(N295,References!$B$7:$F$201,5,FALSE)</f>
        <v>8</v>
      </c>
      <c r="R295"/>
    </row>
    <row r="296" spans="1:18" x14ac:dyDescent="0.2">
      <c r="A296" s="885"/>
      <c r="B296" s="886"/>
      <c r="C296" s="826"/>
      <c r="D296" s="826"/>
      <c r="E296" s="228" t="s">
        <v>83</v>
      </c>
      <c r="F296" s="220" t="s">
        <v>27</v>
      </c>
      <c r="G296" s="62">
        <v>1.66</v>
      </c>
      <c r="H296" s="62" t="s">
        <v>706</v>
      </c>
      <c r="I296" s="62" t="s">
        <v>653</v>
      </c>
      <c r="J296" s="154">
        <f t="shared" si="78"/>
        <v>45.708818961487509</v>
      </c>
      <c r="K296" s="265">
        <f t="shared" si="79"/>
        <v>1.66</v>
      </c>
      <c r="L296" s="154">
        <f t="shared" si="80"/>
        <v>0.34284528406030146</v>
      </c>
      <c r="M296" s="62">
        <v>25</v>
      </c>
      <c r="N296" s="29" t="s">
        <v>482</v>
      </c>
      <c r="O296" s="135">
        <f>VLOOKUP(N296,References!$B$7:$F$201,5,FALSE)</f>
        <v>12</v>
      </c>
      <c r="R296"/>
    </row>
    <row r="297" spans="1:18" x14ac:dyDescent="0.2">
      <c r="A297" s="885"/>
      <c r="B297" s="886"/>
      <c r="C297" s="826"/>
      <c r="D297" s="826"/>
      <c r="E297" s="228" t="s">
        <v>83</v>
      </c>
      <c r="F297" s="220" t="s">
        <v>27</v>
      </c>
      <c r="G297" s="62">
        <v>1.34</v>
      </c>
      <c r="H297" s="62" t="s">
        <v>706</v>
      </c>
      <c r="I297" s="62" t="s">
        <v>707</v>
      </c>
      <c r="J297" s="154">
        <f t="shared" si="78"/>
        <v>21.877616239495538</v>
      </c>
      <c r="K297" s="265">
        <f t="shared" si="79"/>
        <v>1.34</v>
      </c>
      <c r="L297" s="154">
        <f t="shared" si="80"/>
        <v>0.1640960699621633</v>
      </c>
      <c r="M297" s="62">
        <v>25</v>
      </c>
      <c r="N297" s="29" t="s">
        <v>482</v>
      </c>
      <c r="O297" s="135">
        <f>VLOOKUP(N297,References!$B$7:$F$201,5,FALSE)</f>
        <v>12</v>
      </c>
      <c r="R297"/>
    </row>
    <row r="298" spans="1:18" x14ac:dyDescent="0.2">
      <c r="A298" s="885"/>
      <c r="B298" s="886"/>
      <c r="C298" s="826"/>
      <c r="D298" s="826"/>
      <c r="E298" s="228" t="s">
        <v>83</v>
      </c>
      <c r="F298" s="220" t="s">
        <v>27</v>
      </c>
      <c r="G298" s="62">
        <v>1.34</v>
      </c>
      <c r="H298" s="62" t="s">
        <v>706</v>
      </c>
      <c r="I298" s="62" t="s">
        <v>657</v>
      </c>
      <c r="J298" s="154">
        <f t="shared" ref="J298:J339" si="81">IF(H298="Pa",G298,IF(H298="log-Pa",10^G298,IF(H298="mm Hg",G298*133.322,0)))</f>
        <v>21.877616239495538</v>
      </c>
      <c r="K298" s="265">
        <f t="shared" ref="K298:K339" si="82">IF(H298="Pa",LOG(G298),IF(H298="log-Pa",G298,IF(H298="mm Hg",LOG(G298*133.322),0)))</f>
        <v>1.34</v>
      </c>
      <c r="L298" s="154">
        <f t="shared" ref="L298:L339" si="83">IF(H298="Pa",G298/133.322,IF(H298="log-Pa",(10^G298)/133.322,IF(H298="mm Hg",G298,0)))</f>
        <v>0.1640960699621633</v>
      </c>
      <c r="M298" s="62" t="s">
        <v>708</v>
      </c>
      <c r="N298" s="29" t="s">
        <v>492</v>
      </c>
      <c r="O298" s="135">
        <f>VLOOKUP(N298,References!$B$7:$F$201,5,FALSE)</f>
        <v>84</v>
      </c>
      <c r="R298"/>
    </row>
    <row r="299" spans="1:18" x14ac:dyDescent="0.2">
      <c r="A299" s="885"/>
      <c r="B299" s="886"/>
      <c r="C299" s="826"/>
      <c r="D299" s="826"/>
      <c r="E299" s="228" t="s">
        <v>83</v>
      </c>
      <c r="F299" s="220" t="s">
        <v>27</v>
      </c>
      <c r="G299" s="62">
        <v>1.58</v>
      </c>
      <c r="H299" s="62" t="s">
        <v>706</v>
      </c>
      <c r="I299" s="62" t="s">
        <v>710</v>
      </c>
      <c r="J299" s="154">
        <f>IF(H299="Pa",G299,IF(H299="log-Pa",10^G299,IF(H299="mm Hg",G299*133.322,0)))</f>
        <v>38.018939632056139</v>
      </c>
      <c r="K299" s="265">
        <f>IF(H299="Pa",LOG(G299),IF(H299="log-Pa",G299,IF(H299="mm Hg",LOG(G299*133.322),0)))</f>
        <v>1.58</v>
      </c>
      <c r="L299" s="154">
        <f>IF(H299="Pa",G299/133.322,IF(H299="log-Pa",(10^G299)/133.322,IF(H299="mm Hg",G299,0)))</f>
        <v>0.28516628637476288</v>
      </c>
      <c r="M299" s="62">
        <v>25</v>
      </c>
      <c r="N299" s="29" t="s">
        <v>580</v>
      </c>
      <c r="O299" s="135">
        <f>VLOOKUP(N299,References!$B$7:$F$201,5,FALSE)</f>
        <v>44</v>
      </c>
      <c r="R299"/>
    </row>
    <row r="300" spans="1:18" x14ac:dyDescent="0.2">
      <c r="A300" s="885"/>
      <c r="B300" s="886"/>
      <c r="C300" s="826"/>
      <c r="D300" s="826"/>
      <c r="E300" s="228" t="s">
        <v>83</v>
      </c>
      <c r="F300" s="220" t="s">
        <v>27</v>
      </c>
      <c r="G300" s="62">
        <v>2.2000000000000002</v>
      </c>
      <c r="H300" s="62" t="s">
        <v>705</v>
      </c>
      <c r="I300" s="62" t="s">
        <v>711</v>
      </c>
      <c r="J300" s="154">
        <f t="shared" si="81"/>
        <v>293.30840000000001</v>
      </c>
      <c r="K300" s="265">
        <f t="shared" si="82"/>
        <v>2.4673245008305669</v>
      </c>
      <c r="L300" s="154">
        <f t="shared" si="83"/>
        <v>2.2000000000000002</v>
      </c>
      <c r="M300" s="62" t="s">
        <v>708</v>
      </c>
      <c r="N300" s="29" t="s">
        <v>662</v>
      </c>
      <c r="O300" s="135">
        <f>VLOOKUP(N300,References!$B$7:$F$201,5,FALSE)</f>
        <v>26</v>
      </c>
      <c r="R300"/>
    </row>
    <row r="301" spans="1:18" x14ac:dyDescent="0.2">
      <c r="A301" s="885"/>
      <c r="B301" s="886"/>
      <c r="C301" s="826"/>
      <c r="D301" s="826"/>
      <c r="E301" s="228" t="s">
        <v>83</v>
      </c>
      <c r="F301" s="220" t="s">
        <v>27</v>
      </c>
      <c r="G301" s="62">
        <v>0.38200000000000001</v>
      </c>
      <c r="H301" s="62" t="s">
        <v>705</v>
      </c>
      <c r="I301" s="62" t="s">
        <v>659</v>
      </c>
      <c r="J301" s="154">
        <f t="shared" si="81"/>
        <v>50.929003999999999</v>
      </c>
      <c r="K301" s="265">
        <f t="shared" si="82"/>
        <v>1.7069651829200692</v>
      </c>
      <c r="L301" s="154">
        <f t="shared" si="83"/>
        <v>0.38200000000000001</v>
      </c>
      <c r="M301" s="62" t="s">
        <v>708</v>
      </c>
      <c r="N301" s="29" t="s">
        <v>662</v>
      </c>
      <c r="O301" s="135">
        <f>VLOOKUP(N301,References!$B$7:$F$201,5,FALSE)</f>
        <v>26</v>
      </c>
      <c r="R301"/>
    </row>
    <row r="302" spans="1:18" x14ac:dyDescent="0.2">
      <c r="A302" s="889"/>
      <c r="B302" s="868"/>
      <c r="C302" s="811"/>
      <c r="D302" s="811"/>
      <c r="E302" s="270" t="s">
        <v>83</v>
      </c>
      <c r="F302" s="391" t="s">
        <v>27</v>
      </c>
      <c r="G302" s="63">
        <v>0.60099999999999998</v>
      </c>
      <c r="H302" s="63" t="s">
        <v>705</v>
      </c>
      <c r="I302" s="63" t="s">
        <v>661</v>
      </c>
      <c r="J302" s="179">
        <f t="shared" si="81"/>
        <v>80.126521999999994</v>
      </c>
      <c r="K302" s="271">
        <f t="shared" si="82"/>
        <v>1.9037762920110999</v>
      </c>
      <c r="L302" s="179">
        <f t="shared" si="83"/>
        <v>0.60099999999999998</v>
      </c>
      <c r="M302" s="63" t="s">
        <v>708</v>
      </c>
      <c r="N302" s="36" t="s">
        <v>662</v>
      </c>
      <c r="O302" s="190">
        <f>VLOOKUP(N302,References!$B$7:$F$201,5,FALSE)</f>
        <v>26</v>
      </c>
      <c r="R302"/>
    </row>
    <row r="303" spans="1:18" x14ac:dyDescent="0.2">
      <c r="A303" s="914" t="s">
        <v>86</v>
      </c>
      <c r="B303" s="886" t="s">
        <v>85</v>
      </c>
      <c r="C303" s="826">
        <v>464.1</v>
      </c>
      <c r="D303" s="826" t="s">
        <v>28</v>
      </c>
      <c r="E303" s="228" t="s">
        <v>85</v>
      </c>
      <c r="F303" s="220" t="s">
        <v>28</v>
      </c>
      <c r="G303" s="62">
        <v>3</v>
      </c>
      <c r="H303" s="62" t="s">
        <v>703</v>
      </c>
      <c r="I303" s="62" t="s">
        <v>653</v>
      </c>
      <c r="J303" s="154">
        <f t="shared" ref="J303:J313" si="84">IF(H303="Pa",G303,IF(H303="log-Pa",10^G303,IF(H303="mm Hg",G303*133.322,0)))</f>
        <v>3</v>
      </c>
      <c r="K303" s="265">
        <f t="shared" ref="K303:K313" si="85">IF(H303="Pa",LOG(G303),IF(H303="log-Pa",G303,IF(H303="mm Hg",LOG(G303*133.322),0)))</f>
        <v>0.47712125471966244</v>
      </c>
      <c r="L303" s="154">
        <f t="shared" ref="L303:L313" si="86">IF(H303="Pa",G303/133.322,IF(H303="log-Pa",(10^G303)/133.322,IF(H303="mm Hg",G303,0)))</f>
        <v>2.2501912662576319E-2</v>
      </c>
      <c r="M303" s="62">
        <v>21</v>
      </c>
      <c r="N303" s="29" t="s">
        <v>534</v>
      </c>
      <c r="O303" s="135">
        <f>VLOOKUP(N303,References!$B$7:$F$201,5,FALSE)</f>
        <v>39</v>
      </c>
      <c r="R303"/>
    </row>
    <row r="304" spans="1:18" x14ac:dyDescent="0.2">
      <c r="A304" s="914"/>
      <c r="B304" s="886"/>
      <c r="C304" s="826"/>
      <c r="D304" s="826"/>
      <c r="E304" s="228" t="s">
        <v>85</v>
      </c>
      <c r="F304" s="220" t="s">
        <v>28</v>
      </c>
      <c r="G304" s="62">
        <v>227</v>
      </c>
      <c r="H304" s="62" t="s">
        <v>703</v>
      </c>
      <c r="I304" s="62" t="s">
        <v>653</v>
      </c>
      <c r="J304" s="154">
        <f t="shared" si="84"/>
        <v>227</v>
      </c>
      <c r="K304" s="265">
        <f t="shared" si="85"/>
        <v>2.3560258571931225</v>
      </c>
      <c r="L304" s="154">
        <f t="shared" si="86"/>
        <v>1.7026447248016081</v>
      </c>
      <c r="M304" s="62">
        <v>25</v>
      </c>
      <c r="N304" s="29" t="s">
        <v>484</v>
      </c>
      <c r="O304" s="135">
        <f>VLOOKUP(N304,References!$B$7:$F$201,5,FALSE)</f>
        <v>53</v>
      </c>
      <c r="R304"/>
    </row>
    <row r="305" spans="1:18" x14ac:dyDescent="0.2">
      <c r="A305" s="914"/>
      <c r="B305" s="886"/>
      <c r="C305" s="826"/>
      <c r="D305" s="826"/>
      <c r="E305" s="228" t="s">
        <v>85</v>
      </c>
      <c r="F305" s="220" t="s">
        <v>28</v>
      </c>
      <c r="G305" s="62">
        <v>254</v>
      </c>
      <c r="H305" s="62" t="s">
        <v>703</v>
      </c>
      <c r="I305" s="62" t="s">
        <v>653</v>
      </c>
      <c r="J305" s="154">
        <f t="shared" si="84"/>
        <v>254</v>
      </c>
      <c r="K305" s="265">
        <f t="shared" si="85"/>
        <v>2.4048337166199381</v>
      </c>
      <c r="L305" s="154">
        <f t="shared" si="86"/>
        <v>1.9051619387647949</v>
      </c>
      <c r="M305" s="62">
        <v>25</v>
      </c>
      <c r="N305" s="29" t="s">
        <v>485</v>
      </c>
      <c r="O305" s="135">
        <f>VLOOKUP(N305,References!$B$7:$F$201,5,FALSE)</f>
        <v>80</v>
      </c>
      <c r="R305"/>
    </row>
    <row r="306" spans="1:18" x14ac:dyDescent="0.2">
      <c r="A306" s="914"/>
      <c r="B306" s="886"/>
      <c r="C306" s="826"/>
      <c r="D306" s="826"/>
      <c r="E306" s="228" t="s">
        <v>85</v>
      </c>
      <c r="F306" s="220" t="s">
        <v>28</v>
      </c>
      <c r="G306" s="62">
        <v>4</v>
      </c>
      <c r="H306" s="62" t="s">
        <v>703</v>
      </c>
      <c r="I306" s="62" t="s">
        <v>653</v>
      </c>
      <c r="J306" s="154">
        <f t="shared" si="84"/>
        <v>4</v>
      </c>
      <c r="K306" s="265">
        <f t="shared" si="85"/>
        <v>0.6020599913279624</v>
      </c>
      <c r="L306" s="154">
        <f t="shared" si="86"/>
        <v>3.0002550216768425E-2</v>
      </c>
      <c r="M306" s="62">
        <v>25</v>
      </c>
      <c r="N306" s="29" t="s">
        <v>535</v>
      </c>
      <c r="O306" s="135">
        <f>VLOOKUP(N306,References!$B$7:$F$201,5,FALSE)</f>
        <v>46</v>
      </c>
      <c r="R306"/>
    </row>
    <row r="307" spans="1:18" x14ac:dyDescent="0.2">
      <c r="A307" s="914"/>
      <c r="B307" s="886"/>
      <c r="C307" s="826"/>
      <c r="D307" s="826"/>
      <c r="E307" s="228" t="s">
        <v>85</v>
      </c>
      <c r="F307" s="220" t="s">
        <v>28</v>
      </c>
      <c r="G307" s="62">
        <v>7</v>
      </c>
      <c r="H307" s="62" t="s">
        <v>703</v>
      </c>
      <c r="I307" s="62" t="s">
        <v>653</v>
      </c>
      <c r="J307" s="154">
        <f t="shared" si="84"/>
        <v>7</v>
      </c>
      <c r="K307" s="265">
        <f t="shared" si="85"/>
        <v>0.84509804001425681</v>
      </c>
      <c r="L307" s="154">
        <f t="shared" si="86"/>
        <v>5.2504462879344745E-2</v>
      </c>
      <c r="M307" s="62">
        <v>25</v>
      </c>
      <c r="N307" s="29" t="s">
        <v>535</v>
      </c>
      <c r="O307" s="135">
        <f>VLOOKUP(N307,References!$B$7:$F$201,5,FALSE)</f>
        <v>46</v>
      </c>
      <c r="R307"/>
    </row>
    <row r="308" spans="1:18" x14ac:dyDescent="0.2">
      <c r="A308" s="914"/>
      <c r="B308" s="886"/>
      <c r="C308" s="826"/>
      <c r="D308" s="826"/>
      <c r="E308" s="228" t="s">
        <v>85</v>
      </c>
      <c r="F308" s="220" t="s">
        <v>28</v>
      </c>
      <c r="G308" s="62">
        <v>0.6</v>
      </c>
      <c r="H308" s="62" t="s">
        <v>706</v>
      </c>
      <c r="I308" s="62" t="s">
        <v>653</v>
      </c>
      <c r="J308" s="154">
        <f t="shared" si="84"/>
        <v>3.9810717055349727</v>
      </c>
      <c r="K308" s="265">
        <f t="shared" si="85"/>
        <v>0.6</v>
      </c>
      <c r="L308" s="154">
        <f t="shared" si="86"/>
        <v>2.9860575940467236E-2</v>
      </c>
      <c r="M308" s="62">
        <v>25</v>
      </c>
      <c r="N308" s="29" t="s">
        <v>504</v>
      </c>
      <c r="O308" s="135">
        <f>VLOOKUP(N308,References!$B$7:$F$201,5,FALSE)</f>
        <v>8</v>
      </c>
      <c r="R308"/>
    </row>
    <row r="309" spans="1:18" x14ac:dyDescent="0.2">
      <c r="A309" s="914"/>
      <c r="B309" s="886"/>
      <c r="C309" s="826"/>
      <c r="D309" s="826"/>
      <c r="E309" s="228" t="s">
        <v>85</v>
      </c>
      <c r="F309" s="220" t="s">
        <v>28</v>
      </c>
      <c r="G309" s="62">
        <v>7.0000000000000007E-2</v>
      </c>
      <c r="H309" s="62" t="s">
        <v>706</v>
      </c>
      <c r="I309" s="62" t="s">
        <v>657</v>
      </c>
      <c r="J309" s="154">
        <f t="shared" si="84"/>
        <v>1.1748975549395295</v>
      </c>
      <c r="K309" s="265">
        <f t="shared" si="85"/>
        <v>7.0000000000000007E-2</v>
      </c>
      <c r="L309" s="154">
        <f t="shared" si="86"/>
        <v>8.8124807229079186E-3</v>
      </c>
      <c r="M309" s="62">
        <v>25</v>
      </c>
      <c r="N309" s="29" t="s">
        <v>504</v>
      </c>
      <c r="O309" s="135">
        <f>VLOOKUP(N309,References!$B$7:$F$201,5,FALSE)</f>
        <v>8</v>
      </c>
      <c r="R309"/>
    </row>
    <row r="310" spans="1:18" x14ac:dyDescent="0.2">
      <c r="A310" s="914"/>
      <c r="B310" s="886"/>
      <c r="C310" s="826"/>
      <c r="D310" s="826"/>
      <c r="E310" s="228" t="s">
        <v>85</v>
      </c>
      <c r="F310" s="220" t="s">
        <v>28</v>
      </c>
      <c r="G310" s="62">
        <v>-0.96</v>
      </c>
      <c r="H310" s="62" t="s">
        <v>706</v>
      </c>
      <c r="I310" s="62" t="s">
        <v>655</v>
      </c>
      <c r="J310" s="154">
        <f t="shared" si="84"/>
        <v>0.10964781961431849</v>
      </c>
      <c r="K310" s="265">
        <f t="shared" si="85"/>
        <v>-0.96</v>
      </c>
      <c r="L310" s="154">
        <f t="shared" si="86"/>
        <v>8.2242855353443914E-4</v>
      </c>
      <c r="M310" s="62">
        <v>25</v>
      </c>
      <c r="N310" s="29" t="s">
        <v>504</v>
      </c>
      <c r="O310" s="135">
        <f>VLOOKUP(N310,References!$B$7:$F$201,5,FALSE)</f>
        <v>8</v>
      </c>
      <c r="R310"/>
    </row>
    <row r="311" spans="1:18" x14ac:dyDescent="0.2">
      <c r="A311" s="914"/>
      <c r="B311" s="886"/>
      <c r="C311" s="826"/>
      <c r="D311" s="826"/>
      <c r="E311" s="228" t="s">
        <v>85</v>
      </c>
      <c r="F311" s="220" t="s">
        <v>28</v>
      </c>
      <c r="G311" s="62">
        <v>-0.14000000000000001</v>
      </c>
      <c r="H311" s="62" t="s">
        <v>706</v>
      </c>
      <c r="I311" s="62" t="s">
        <v>655</v>
      </c>
      <c r="J311" s="154">
        <f t="shared" si="84"/>
        <v>0.72443596007499</v>
      </c>
      <c r="K311" s="265">
        <f t="shared" si="85"/>
        <v>-0.14000000000000001</v>
      </c>
      <c r="L311" s="154">
        <f t="shared" si="86"/>
        <v>5.4337315677456836E-3</v>
      </c>
      <c r="M311" s="62">
        <v>25</v>
      </c>
      <c r="N311" s="29" t="s">
        <v>504</v>
      </c>
      <c r="O311" s="135">
        <f>VLOOKUP(N311,References!$B$7:$F$201,5,FALSE)</f>
        <v>8</v>
      </c>
      <c r="R311"/>
    </row>
    <row r="312" spans="1:18" x14ac:dyDescent="0.2">
      <c r="A312" s="914"/>
      <c r="B312" s="886"/>
      <c r="C312" s="826"/>
      <c r="D312" s="826"/>
      <c r="E312" s="228" t="s">
        <v>85</v>
      </c>
      <c r="F312" s="220" t="s">
        <v>28</v>
      </c>
      <c r="G312" s="62">
        <v>-0.51</v>
      </c>
      <c r="H312" s="62" t="s">
        <v>706</v>
      </c>
      <c r="I312" s="62" t="s">
        <v>658</v>
      </c>
      <c r="J312" s="154">
        <f t="shared" si="84"/>
        <v>0.30902954325135895</v>
      </c>
      <c r="K312" s="265">
        <f t="shared" si="85"/>
        <v>-0.51</v>
      </c>
      <c r="L312" s="154">
        <f t="shared" si="86"/>
        <v>2.3179185974659768E-3</v>
      </c>
      <c r="M312" s="62">
        <v>25</v>
      </c>
      <c r="N312" s="29" t="s">
        <v>504</v>
      </c>
      <c r="O312" s="135">
        <f>VLOOKUP(N312,References!$B$7:$F$201,5,FALSE)</f>
        <v>8</v>
      </c>
      <c r="R312"/>
    </row>
    <row r="313" spans="1:18" x14ac:dyDescent="0.2">
      <c r="A313" s="914"/>
      <c r="B313" s="886"/>
      <c r="C313" s="826"/>
      <c r="D313" s="826"/>
      <c r="E313" s="228" t="s">
        <v>85</v>
      </c>
      <c r="F313" s="220" t="s">
        <v>28</v>
      </c>
      <c r="G313" s="62">
        <v>31</v>
      </c>
      <c r="H313" s="62" t="s">
        <v>703</v>
      </c>
      <c r="I313" s="62" t="s">
        <v>653</v>
      </c>
      <c r="J313" s="154">
        <f t="shared" si="84"/>
        <v>31</v>
      </c>
      <c r="K313" s="265">
        <f t="shared" si="85"/>
        <v>1.4913616938342726</v>
      </c>
      <c r="L313" s="154">
        <f t="shared" si="86"/>
        <v>0.23251976417995529</v>
      </c>
      <c r="M313" s="62">
        <v>25</v>
      </c>
      <c r="N313" s="29" t="s">
        <v>836</v>
      </c>
      <c r="O313" s="135">
        <f>VLOOKUP(N313,References!$B$7:$F$201,5,FALSE)</f>
        <v>19</v>
      </c>
      <c r="R313"/>
    </row>
    <row r="314" spans="1:18" x14ac:dyDescent="0.2">
      <c r="A314" s="914"/>
      <c r="B314" s="886"/>
      <c r="C314" s="826"/>
      <c r="D314" s="826"/>
      <c r="E314" s="228" t="s">
        <v>85</v>
      </c>
      <c r="F314" s="220" t="s">
        <v>28</v>
      </c>
      <c r="G314" s="62">
        <v>0.82</v>
      </c>
      <c r="H314" s="62" t="s">
        <v>706</v>
      </c>
      <c r="I314" s="62" t="s">
        <v>653</v>
      </c>
      <c r="J314" s="154">
        <f t="shared" si="81"/>
        <v>6.6069344800759611</v>
      </c>
      <c r="K314" s="265">
        <f t="shared" si="82"/>
        <v>0.82</v>
      </c>
      <c r="L314" s="154">
        <f t="shared" si="83"/>
        <v>4.9556220879344449E-2</v>
      </c>
      <c r="M314" s="62">
        <v>25</v>
      </c>
      <c r="N314" s="29" t="s">
        <v>482</v>
      </c>
      <c r="O314" s="135">
        <f>VLOOKUP(N314,References!$B$7:$F$201,5,FALSE)</f>
        <v>12</v>
      </c>
      <c r="R314"/>
    </row>
    <row r="315" spans="1:18" x14ac:dyDescent="0.2">
      <c r="A315" s="914"/>
      <c r="B315" s="886"/>
      <c r="C315" s="826"/>
      <c r="D315" s="826"/>
      <c r="E315" s="228" t="s">
        <v>85</v>
      </c>
      <c r="F315" s="220" t="s">
        <v>28</v>
      </c>
      <c r="G315" s="62">
        <v>0.21</v>
      </c>
      <c r="H315" s="62" t="s">
        <v>706</v>
      </c>
      <c r="I315" s="62" t="s">
        <v>707</v>
      </c>
      <c r="J315" s="154">
        <f t="shared" si="81"/>
        <v>1.62181009735893</v>
      </c>
      <c r="K315" s="265">
        <f t="shared" si="82"/>
        <v>0.21</v>
      </c>
      <c r="L315" s="154">
        <f t="shared" si="83"/>
        <v>1.2164609722018346E-2</v>
      </c>
      <c r="M315" s="62">
        <v>25</v>
      </c>
      <c r="N315" s="29" t="s">
        <v>482</v>
      </c>
      <c r="O315" s="135">
        <f>VLOOKUP(N315,References!$B$7:$F$201,5,FALSE)</f>
        <v>12</v>
      </c>
      <c r="R315"/>
    </row>
    <row r="316" spans="1:18" x14ac:dyDescent="0.2">
      <c r="A316" s="914"/>
      <c r="B316" s="886"/>
      <c r="C316" s="826"/>
      <c r="D316" s="826"/>
      <c r="E316" s="228" t="s">
        <v>85</v>
      </c>
      <c r="F316" s="220" t="s">
        <v>28</v>
      </c>
      <c r="G316" s="62">
        <v>0.56000000000000005</v>
      </c>
      <c r="H316" s="62" t="s">
        <v>706</v>
      </c>
      <c r="I316" s="62" t="s">
        <v>657</v>
      </c>
      <c r="J316" s="154">
        <f t="shared" si="81"/>
        <v>3.630780547701014</v>
      </c>
      <c r="K316" s="265">
        <f t="shared" si="82"/>
        <v>0.56000000000000005</v>
      </c>
      <c r="L316" s="154">
        <f t="shared" si="83"/>
        <v>2.723316892711641E-2</v>
      </c>
      <c r="M316" s="62" t="s">
        <v>708</v>
      </c>
      <c r="N316" s="29" t="s">
        <v>492</v>
      </c>
      <c r="O316" s="135">
        <f>VLOOKUP(N316,References!$B$7:$F$201,5,FALSE)</f>
        <v>84</v>
      </c>
      <c r="R316"/>
    </row>
    <row r="317" spans="1:18" x14ac:dyDescent="0.2">
      <c r="A317" s="914"/>
      <c r="B317" s="886"/>
      <c r="C317" s="826"/>
      <c r="D317" s="826"/>
      <c r="E317" s="228" t="s">
        <v>85</v>
      </c>
      <c r="F317" s="220" t="s">
        <v>28</v>
      </c>
      <c r="G317" s="62">
        <v>1.1299999999999999</v>
      </c>
      <c r="H317" s="62" t="s">
        <v>706</v>
      </c>
      <c r="I317" s="62" t="s">
        <v>710</v>
      </c>
      <c r="J317" s="154">
        <f>IF(H317="Pa",G317,IF(H317="log-Pa",10^G317,IF(H317="mm Hg",G317*133.322,0)))</f>
        <v>13.489628825916535</v>
      </c>
      <c r="K317" s="265">
        <f>IF(H317="Pa",LOG(G317),IF(H317="log-Pa",G317,IF(H317="mm Hg",LOG(G317*133.322),0)))</f>
        <v>1.1299999999999999</v>
      </c>
      <c r="L317" s="154">
        <f>IF(H317="Pa",G317/133.322,IF(H317="log-Pa",(10^G317)/133.322,IF(H317="mm Hg",G317,0)))</f>
        <v>0.10118081656378193</v>
      </c>
      <c r="M317" s="62">
        <v>25</v>
      </c>
      <c r="N317" s="29" t="s">
        <v>580</v>
      </c>
      <c r="O317" s="135">
        <f>VLOOKUP(N317,References!$B$7:$F$201,5,FALSE)</f>
        <v>44</v>
      </c>
      <c r="R317"/>
    </row>
    <row r="318" spans="1:18" x14ac:dyDescent="0.2">
      <c r="A318" s="914"/>
      <c r="B318" s="886"/>
      <c r="C318" s="826"/>
      <c r="D318" s="826"/>
      <c r="E318" s="228" t="s">
        <v>85</v>
      </c>
      <c r="F318" s="220" t="s">
        <v>28</v>
      </c>
      <c r="G318" s="62">
        <v>0.48</v>
      </c>
      <c r="H318" s="62" t="s">
        <v>706</v>
      </c>
      <c r="I318" s="62" t="s">
        <v>710</v>
      </c>
      <c r="J318" s="154">
        <f>IF(H318="Pa",G318,IF(H318="log-Pa",10^G318,IF(H318="mm Hg",G318*133.322,0)))</f>
        <v>3.0199517204020165</v>
      </c>
      <c r="K318" s="265">
        <f>IF(H318="Pa",LOG(G318),IF(H318="log-Pa",G318,IF(H318="mm Hg",LOG(G318*133.322),0)))</f>
        <v>0.48</v>
      </c>
      <c r="L318" s="154">
        <f>IF(H318="Pa",G318/133.322,IF(H318="log-Pa",(10^G318)/133.322,IF(H318="mm Hg",G318,0)))</f>
        <v>2.2651563285894426E-2</v>
      </c>
      <c r="M318" s="62">
        <v>25</v>
      </c>
      <c r="N318" s="29" t="s">
        <v>823</v>
      </c>
      <c r="O318" s="135">
        <f>VLOOKUP(N318,References!$B$7:$F$201,5,FALSE)</f>
        <v>95</v>
      </c>
      <c r="R318"/>
    </row>
    <row r="319" spans="1:18" x14ac:dyDescent="0.2">
      <c r="A319" s="914"/>
      <c r="B319" s="886"/>
      <c r="C319" s="826"/>
      <c r="D319" s="826"/>
      <c r="E319" s="228" t="s">
        <v>85</v>
      </c>
      <c r="F319" s="220" t="s">
        <v>28</v>
      </c>
      <c r="G319" s="62">
        <v>0.61</v>
      </c>
      <c r="H319" s="62" t="s">
        <v>706</v>
      </c>
      <c r="I319" s="62" t="s">
        <v>710</v>
      </c>
      <c r="J319" s="154">
        <f>IF(H319="Pa",G319,IF(H319="log-Pa",10^G319,IF(H319="mm Hg",G319*133.322,0)))</f>
        <v>4.0738027780411281</v>
      </c>
      <c r="K319" s="265">
        <f>IF(H319="Pa",LOG(G319),IF(H319="log-Pa",G319,IF(H319="mm Hg",LOG(G319*133.322),0)))</f>
        <v>0.61</v>
      </c>
      <c r="L319" s="154">
        <f>IF(H319="Pa",G319/133.322,IF(H319="log-Pa",(10^G319)/133.322,IF(H319="mm Hg",G319,0)))</f>
        <v>3.0556118105347415E-2</v>
      </c>
      <c r="M319" s="62">
        <v>25</v>
      </c>
      <c r="N319" s="29" t="s">
        <v>823</v>
      </c>
      <c r="O319" s="135">
        <f>VLOOKUP(N319,References!$B$7:$F$201,5,FALSE)</f>
        <v>95</v>
      </c>
      <c r="R319"/>
    </row>
    <row r="320" spans="1:18" x14ac:dyDescent="0.2">
      <c r="A320" s="914"/>
      <c r="B320" s="886"/>
      <c r="C320" s="826"/>
      <c r="D320" s="826"/>
      <c r="E320" s="228"/>
      <c r="F320" s="220"/>
      <c r="G320" s="62">
        <v>0.23200000000000001</v>
      </c>
      <c r="H320" s="62" t="s">
        <v>705</v>
      </c>
      <c r="I320" s="62" t="s">
        <v>711</v>
      </c>
      <c r="J320" s="154">
        <f t="shared" si="81"/>
        <v>30.930704000000002</v>
      </c>
      <c r="K320" s="265">
        <f t="shared" si="82"/>
        <v>1.4903898048992601</v>
      </c>
      <c r="L320" s="154">
        <f t="shared" si="83"/>
        <v>0.23200000000000001</v>
      </c>
      <c r="M320" s="62" t="s">
        <v>708</v>
      </c>
      <c r="N320" s="29" t="s">
        <v>662</v>
      </c>
      <c r="O320" s="135">
        <f>VLOOKUP(N320,References!$B$7:$F$201,5,FALSE)</f>
        <v>26</v>
      </c>
      <c r="R320"/>
    </row>
    <row r="321" spans="1:18" x14ac:dyDescent="0.2">
      <c r="A321" s="914"/>
      <c r="B321" s="886"/>
      <c r="C321" s="826"/>
      <c r="D321" s="826"/>
      <c r="E321" s="228"/>
      <c r="F321" s="220"/>
      <c r="G321" s="62">
        <v>0.17</v>
      </c>
      <c r="H321" s="62" t="s">
        <v>705</v>
      </c>
      <c r="I321" s="62" t="s">
        <v>659</v>
      </c>
      <c r="J321" s="154">
        <f t="shared" si="81"/>
        <v>22.664740000000002</v>
      </c>
      <c r="K321" s="265">
        <f t="shared" si="82"/>
        <v>1.3553507413866344</v>
      </c>
      <c r="L321" s="154">
        <f t="shared" si="83"/>
        <v>0.17</v>
      </c>
      <c r="M321" s="62" t="s">
        <v>708</v>
      </c>
      <c r="N321" s="29" t="s">
        <v>662</v>
      </c>
      <c r="O321" s="135">
        <f>VLOOKUP(N321,References!$B$7:$F$201,5,FALSE)</f>
        <v>26</v>
      </c>
      <c r="R321"/>
    </row>
    <row r="322" spans="1:18" x14ac:dyDescent="0.2">
      <c r="A322" s="914"/>
      <c r="B322" s="886"/>
      <c r="C322" s="826"/>
      <c r="D322" s="811"/>
      <c r="E322" s="270"/>
      <c r="F322" s="391"/>
      <c r="G322" s="63">
        <v>0.20699999999999999</v>
      </c>
      <c r="H322" s="63" t="s">
        <v>705</v>
      </c>
      <c r="I322" s="63" t="s">
        <v>661</v>
      </c>
      <c r="J322" s="179">
        <f t="shared" si="81"/>
        <v>27.597653999999999</v>
      </c>
      <c r="K322" s="271">
        <f t="shared" si="82"/>
        <v>1.4408721654652781</v>
      </c>
      <c r="L322" s="179">
        <f t="shared" si="83"/>
        <v>0.20699999999999999</v>
      </c>
      <c r="M322" s="63" t="s">
        <v>708</v>
      </c>
      <c r="N322" s="36" t="s">
        <v>662</v>
      </c>
      <c r="O322" s="190">
        <f>VLOOKUP(N322,References!$B$7:$F$201,5,FALSE)</f>
        <v>26</v>
      </c>
      <c r="R322"/>
    </row>
    <row r="323" spans="1:18" x14ac:dyDescent="0.2">
      <c r="A323" s="913" t="s">
        <v>88</v>
      </c>
      <c r="B323" s="867" t="s">
        <v>87</v>
      </c>
      <c r="C323" s="810">
        <v>564.1</v>
      </c>
      <c r="D323" s="826" t="s">
        <v>29</v>
      </c>
      <c r="E323" s="228" t="s">
        <v>87</v>
      </c>
      <c r="F323" s="220" t="s">
        <v>29</v>
      </c>
      <c r="G323" s="62">
        <v>53</v>
      </c>
      <c r="H323" s="62" t="s">
        <v>703</v>
      </c>
      <c r="I323" s="62" t="s">
        <v>653</v>
      </c>
      <c r="J323" s="154">
        <f t="shared" ref="J323:J330" si="87">IF(H323="Pa",G323,IF(H323="log-Pa",10^G323,IF(H323="mm Hg",G323*133.322,0)))</f>
        <v>53</v>
      </c>
      <c r="K323" s="265">
        <f t="shared" ref="K323:K330" si="88">IF(H323="Pa",LOG(G323),IF(H323="log-Pa",G323,IF(H323="mm Hg",LOG(G323*133.322),0)))</f>
        <v>1.7242758696007889</v>
      </c>
      <c r="L323" s="154">
        <f t="shared" ref="L323:L330" si="89">IF(H323="Pa",G323/133.322,IF(H323="log-Pa",(10^G323)/133.322,IF(H323="mm Hg",G323,0)))</f>
        <v>0.39753379037218162</v>
      </c>
      <c r="M323" s="62">
        <v>25</v>
      </c>
      <c r="N323" s="29" t="s">
        <v>484</v>
      </c>
      <c r="O323" s="135">
        <f>VLOOKUP(N323,References!$B$7:$F$201,5,FALSE)</f>
        <v>53</v>
      </c>
      <c r="R323"/>
    </row>
    <row r="324" spans="1:18" x14ac:dyDescent="0.2">
      <c r="A324" s="914"/>
      <c r="B324" s="886"/>
      <c r="C324" s="826"/>
      <c r="D324" s="826"/>
      <c r="E324" s="228" t="s">
        <v>87</v>
      </c>
      <c r="F324" s="220" t="s">
        <v>29</v>
      </c>
      <c r="G324" s="62">
        <v>144</v>
      </c>
      <c r="H324" s="62" t="s">
        <v>703</v>
      </c>
      <c r="I324" s="62" t="s">
        <v>653</v>
      </c>
      <c r="J324" s="154">
        <f t="shared" si="87"/>
        <v>144</v>
      </c>
      <c r="K324" s="265">
        <f t="shared" si="88"/>
        <v>2.1583624920952498</v>
      </c>
      <c r="L324" s="154">
        <f t="shared" si="89"/>
        <v>1.0800918078036632</v>
      </c>
      <c r="M324" s="62">
        <v>25</v>
      </c>
      <c r="N324" s="29" t="s">
        <v>485</v>
      </c>
      <c r="O324" s="135">
        <f>VLOOKUP(N324,References!$B$7:$F$201,5,FALSE)</f>
        <v>80</v>
      </c>
      <c r="R324"/>
    </row>
    <row r="325" spans="1:18" x14ac:dyDescent="0.2">
      <c r="A325" s="914"/>
      <c r="B325" s="886"/>
      <c r="C325" s="826"/>
      <c r="D325" s="826"/>
      <c r="E325" s="228" t="s">
        <v>87</v>
      </c>
      <c r="F325" s="220" t="s">
        <v>29</v>
      </c>
      <c r="G325" s="62">
        <v>0.2</v>
      </c>
      <c r="H325" s="62" t="s">
        <v>703</v>
      </c>
      <c r="I325" s="62" t="s">
        <v>653</v>
      </c>
      <c r="J325" s="154">
        <f t="shared" si="87"/>
        <v>0.2</v>
      </c>
      <c r="K325" s="265">
        <f t="shared" si="88"/>
        <v>-0.69897000433601875</v>
      </c>
      <c r="L325" s="154">
        <f t="shared" si="89"/>
        <v>1.5001275108384212E-3</v>
      </c>
      <c r="M325" s="62">
        <v>25</v>
      </c>
      <c r="N325" s="29" t="s">
        <v>535</v>
      </c>
      <c r="O325" s="135">
        <f>VLOOKUP(N325,References!$B$7:$F$201,5,FALSE)</f>
        <v>46</v>
      </c>
      <c r="R325"/>
    </row>
    <row r="326" spans="1:18" x14ac:dyDescent="0.2">
      <c r="A326" s="914"/>
      <c r="B326" s="886"/>
      <c r="C326" s="826"/>
      <c r="D326" s="826"/>
      <c r="E326" s="228" t="s">
        <v>87</v>
      </c>
      <c r="F326" s="220" t="s">
        <v>29</v>
      </c>
      <c r="G326" s="62">
        <v>-0.69</v>
      </c>
      <c r="H326" s="62" t="s">
        <v>706</v>
      </c>
      <c r="I326" s="62" t="s">
        <v>653</v>
      </c>
      <c r="J326" s="154">
        <f t="shared" si="87"/>
        <v>0.20417379446695291</v>
      </c>
      <c r="K326" s="265">
        <f t="shared" si="88"/>
        <v>-0.69</v>
      </c>
      <c r="L326" s="154">
        <f t="shared" si="89"/>
        <v>1.5314336303607274E-3</v>
      </c>
      <c r="M326" s="62">
        <v>25</v>
      </c>
      <c r="N326" s="29" t="s">
        <v>504</v>
      </c>
      <c r="O326" s="135">
        <f>VLOOKUP(N326,References!$B$7:$F$201,5,FALSE)</f>
        <v>8</v>
      </c>
      <c r="R326"/>
    </row>
    <row r="327" spans="1:18" x14ac:dyDescent="0.2">
      <c r="A327" s="914"/>
      <c r="B327" s="886"/>
      <c r="C327" s="826"/>
      <c r="D327" s="826"/>
      <c r="E327" s="228" t="s">
        <v>87</v>
      </c>
      <c r="F327" s="220" t="s">
        <v>29</v>
      </c>
      <c r="G327" s="62">
        <v>-0.49</v>
      </c>
      <c r="H327" s="62" t="s">
        <v>706</v>
      </c>
      <c r="I327" s="62" t="s">
        <v>657</v>
      </c>
      <c r="J327" s="154">
        <f t="shared" si="87"/>
        <v>0.32359365692962827</v>
      </c>
      <c r="K327" s="265">
        <f t="shared" si="88"/>
        <v>-0.49</v>
      </c>
      <c r="L327" s="154">
        <f t="shared" si="89"/>
        <v>2.4271587354647265E-3</v>
      </c>
      <c r="M327" s="62">
        <v>25</v>
      </c>
      <c r="N327" s="29" t="s">
        <v>504</v>
      </c>
      <c r="O327" s="135">
        <f>VLOOKUP(N327,References!$B$7:$F$201,5,FALSE)</f>
        <v>8</v>
      </c>
      <c r="R327"/>
    </row>
    <row r="328" spans="1:18" x14ac:dyDescent="0.2">
      <c r="A328" s="914"/>
      <c r="B328" s="886"/>
      <c r="C328" s="826"/>
      <c r="D328" s="826"/>
      <c r="E328" s="228" t="s">
        <v>87</v>
      </c>
      <c r="F328" s="220" t="s">
        <v>29</v>
      </c>
      <c r="G328" s="62">
        <v>-1.86</v>
      </c>
      <c r="H328" s="62" t="s">
        <v>706</v>
      </c>
      <c r="I328" s="62" t="s">
        <v>655</v>
      </c>
      <c r="J328" s="154">
        <f t="shared" si="87"/>
        <v>1.3803842646028837E-2</v>
      </c>
      <c r="K328" s="265">
        <f t="shared" si="88"/>
        <v>-1.86</v>
      </c>
      <c r="L328" s="154">
        <f t="shared" si="89"/>
        <v>1.0353762054296243E-4</v>
      </c>
      <c r="M328" s="62">
        <v>25</v>
      </c>
      <c r="N328" s="29" t="s">
        <v>504</v>
      </c>
      <c r="O328" s="135">
        <f>VLOOKUP(N328,References!$B$7:$F$201,5,FALSE)</f>
        <v>8</v>
      </c>
      <c r="R328"/>
    </row>
    <row r="329" spans="1:18" x14ac:dyDescent="0.2">
      <c r="A329" s="914"/>
      <c r="B329" s="886"/>
      <c r="C329" s="826"/>
      <c r="D329" s="826"/>
      <c r="E329" s="228" t="s">
        <v>87</v>
      </c>
      <c r="F329" s="220" t="s">
        <v>29</v>
      </c>
      <c r="G329" s="62">
        <v>-0.62</v>
      </c>
      <c r="H329" s="62" t="s">
        <v>706</v>
      </c>
      <c r="I329" s="62" t="s">
        <v>655</v>
      </c>
      <c r="J329" s="154">
        <f t="shared" si="87"/>
        <v>0.23988329190194901</v>
      </c>
      <c r="K329" s="265">
        <f t="shared" si="88"/>
        <v>-0.62</v>
      </c>
      <c r="L329" s="154">
        <f t="shared" si="89"/>
        <v>1.7992776278629859E-3</v>
      </c>
      <c r="M329" s="62">
        <v>25</v>
      </c>
      <c r="N329" s="29" t="s">
        <v>504</v>
      </c>
      <c r="O329" s="135">
        <f>VLOOKUP(N329,References!$B$7:$F$201,5,FALSE)</f>
        <v>8</v>
      </c>
      <c r="R329"/>
    </row>
    <row r="330" spans="1:18" x14ac:dyDescent="0.2">
      <c r="A330" s="914"/>
      <c r="B330" s="886"/>
      <c r="C330" s="826"/>
      <c r="D330" s="826"/>
      <c r="E330" s="228" t="s">
        <v>87</v>
      </c>
      <c r="F330" s="220" t="s">
        <v>29</v>
      </c>
      <c r="G330" s="62">
        <v>-0.84</v>
      </c>
      <c r="H330" s="62" t="s">
        <v>706</v>
      </c>
      <c r="I330" s="62" t="s">
        <v>658</v>
      </c>
      <c r="J330" s="154">
        <f t="shared" si="87"/>
        <v>0.14454397707459271</v>
      </c>
      <c r="K330" s="265">
        <f t="shared" si="88"/>
        <v>-0.84</v>
      </c>
      <c r="L330" s="154">
        <f t="shared" si="89"/>
        <v>1.0841719826779729E-3</v>
      </c>
      <c r="M330" s="62">
        <v>25</v>
      </c>
      <c r="N330" s="29" t="s">
        <v>504</v>
      </c>
      <c r="O330" s="135">
        <f>VLOOKUP(N330,References!$B$7:$F$201,5,FALSE)</f>
        <v>8</v>
      </c>
      <c r="R330"/>
    </row>
    <row r="331" spans="1:18" x14ac:dyDescent="0.2">
      <c r="A331" s="914"/>
      <c r="B331" s="886"/>
      <c r="C331" s="826"/>
      <c r="D331" s="826"/>
      <c r="E331" s="228" t="s">
        <v>87</v>
      </c>
      <c r="F331" s="220" t="s">
        <v>29</v>
      </c>
      <c r="G331" s="62">
        <v>-0.74</v>
      </c>
      <c r="H331" s="62" t="s">
        <v>706</v>
      </c>
      <c r="I331" s="62" t="s">
        <v>653</v>
      </c>
      <c r="J331" s="154">
        <f t="shared" si="81"/>
        <v>0.18197008586099833</v>
      </c>
      <c r="K331" s="265">
        <f t="shared" si="82"/>
        <v>-0.74</v>
      </c>
      <c r="L331" s="154">
        <f t="shared" si="83"/>
        <v>1.3648916597485661E-3</v>
      </c>
      <c r="M331" s="62">
        <v>25</v>
      </c>
      <c r="N331" s="29" t="s">
        <v>482</v>
      </c>
      <c r="O331" s="135">
        <f>VLOOKUP(N331,References!$B$7:$F$201,5,FALSE)</f>
        <v>12</v>
      </c>
      <c r="R331"/>
    </row>
    <row r="332" spans="1:18" x14ac:dyDescent="0.2">
      <c r="A332" s="914"/>
      <c r="B332" s="886"/>
      <c r="C332" s="826"/>
      <c r="D332" s="826"/>
      <c r="E332" s="228" t="s">
        <v>87</v>
      </c>
      <c r="F332" s="220" t="s">
        <v>29</v>
      </c>
      <c r="G332" s="62">
        <v>-0.88</v>
      </c>
      <c r="H332" s="62" t="s">
        <v>706</v>
      </c>
      <c r="I332" s="62" t="s">
        <v>707</v>
      </c>
      <c r="J332" s="154">
        <f t="shared" si="81"/>
        <v>0.1318256738556407</v>
      </c>
      <c r="K332" s="265">
        <f t="shared" si="82"/>
        <v>-0.88</v>
      </c>
      <c r="L332" s="154">
        <f t="shared" si="83"/>
        <v>9.8877659992829912E-4</v>
      </c>
      <c r="M332" s="62">
        <v>25</v>
      </c>
      <c r="N332" s="29" t="s">
        <v>482</v>
      </c>
      <c r="O332" s="135">
        <f>VLOOKUP(N332,References!$B$7:$F$201,5,FALSE)</f>
        <v>12</v>
      </c>
      <c r="R332"/>
    </row>
    <row r="333" spans="1:18" x14ac:dyDescent="0.2">
      <c r="A333" s="914"/>
      <c r="B333" s="886"/>
      <c r="C333" s="826"/>
      <c r="D333" s="826"/>
      <c r="E333" s="228" t="s">
        <v>87</v>
      </c>
      <c r="F333" s="220" t="s">
        <v>29</v>
      </c>
      <c r="G333" s="62">
        <v>-0.26</v>
      </c>
      <c r="H333" s="62" t="s">
        <v>706</v>
      </c>
      <c r="I333" s="62" t="s">
        <v>657</v>
      </c>
      <c r="J333" s="154">
        <f>IF(H333="Pa",G333,IF(H333="log-Pa",10^G333,IF(H333="mm Hg",G333*133.322,0)))</f>
        <v>0.54954087385762451</v>
      </c>
      <c r="K333" s="265">
        <f>IF(H333="Pa",LOG(G333),IF(H333="log-Pa",G333,IF(H333="mm Hg",LOG(G333*133.322),0)))</f>
        <v>-0.26</v>
      </c>
      <c r="L333" s="154">
        <f>IF(H333="Pa",G333/133.322,IF(H333="log-Pa",(10^G333)/133.322,IF(H333="mm Hg",G333,0)))</f>
        <v>4.1219069160200452E-3</v>
      </c>
      <c r="M333" s="62" t="s">
        <v>708</v>
      </c>
      <c r="N333" s="29" t="s">
        <v>492</v>
      </c>
      <c r="O333" s="135">
        <f>VLOOKUP(N333,References!$B$7:$F$201,5,FALSE)</f>
        <v>84</v>
      </c>
      <c r="R333"/>
    </row>
    <row r="334" spans="1:18" x14ac:dyDescent="0.2">
      <c r="A334" s="914"/>
      <c r="B334" s="886"/>
      <c r="C334" s="826"/>
      <c r="D334" s="826"/>
      <c r="E334" s="228" t="s">
        <v>87</v>
      </c>
      <c r="F334" s="220" t="s">
        <v>29</v>
      </c>
      <c r="G334" s="62">
        <v>0.69</v>
      </c>
      <c r="H334" s="62" t="s">
        <v>706</v>
      </c>
      <c r="I334" s="62" t="s">
        <v>710</v>
      </c>
      <c r="J334" s="154">
        <f t="shared" si="81"/>
        <v>4.8977881936844625</v>
      </c>
      <c r="K334" s="265">
        <f t="shared" si="82"/>
        <v>0.69</v>
      </c>
      <c r="L334" s="154">
        <f t="shared" si="83"/>
        <v>3.6736534058028403E-2</v>
      </c>
      <c r="M334" s="62">
        <v>25</v>
      </c>
      <c r="N334" s="29" t="s">
        <v>580</v>
      </c>
      <c r="O334" s="135">
        <f>VLOOKUP(N334,References!$B$7:$F$201,5,FALSE)</f>
        <v>44</v>
      </c>
      <c r="R334"/>
    </row>
    <row r="335" spans="1:18" x14ac:dyDescent="0.2">
      <c r="A335" s="914"/>
      <c r="B335" s="886"/>
      <c r="C335" s="826"/>
      <c r="D335" s="826"/>
      <c r="E335" s="228" t="s">
        <v>87</v>
      </c>
      <c r="F335" s="220" t="s">
        <v>29</v>
      </c>
      <c r="G335" s="664">
        <v>-0.9</v>
      </c>
      <c r="H335" s="62" t="s">
        <v>706</v>
      </c>
      <c r="I335" s="62" t="s">
        <v>710</v>
      </c>
      <c r="J335" s="154">
        <f t="shared" ref="J335:J336" si="90">IF(H335="Pa",G335,IF(H335="log-Pa",10^G335,IF(H335="mm Hg",G335*133.322,0)))</f>
        <v>0.12589254117941667</v>
      </c>
      <c r="K335" s="265">
        <f t="shared" ref="K335:K336" si="91">IF(H335="Pa",LOG(G335),IF(H335="log-Pa",G335,IF(H335="mm Hg",LOG(G335*133.322),0)))</f>
        <v>-0.9</v>
      </c>
      <c r="L335" s="154">
        <f t="shared" ref="L335:L336" si="92">IF(H335="Pa",G335/133.322,IF(H335="log-Pa",(10^G335)/133.322,IF(H335="mm Hg",G335,0)))</f>
        <v>9.4427432216300888E-4</v>
      </c>
      <c r="M335" s="62">
        <v>25</v>
      </c>
      <c r="N335" s="29" t="s">
        <v>823</v>
      </c>
      <c r="O335" s="135">
        <f>VLOOKUP(N335,References!$B$7:$F$201,5,FALSE)</f>
        <v>95</v>
      </c>
      <c r="R335"/>
    </row>
    <row r="336" spans="1:18" x14ac:dyDescent="0.2">
      <c r="A336" s="914"/>
      <c r="B336" s="886"/>
      <c r="C336" s="826"/>
      <c r="D336" s="826"/>
      <c r="E336" s="228" t="s">
        <v>87</v>
      </c>
      <c r="F336" s="220" t="s">
        <v>29</v>
      </c>
      <c r="G336" s="664">
        <v>-0.35</v>
      </c>
      <c r="H336" s="62" t="s">
        <v>706</v>
      </c>
      <c r="I336" s="62" t="s">
        <v>710</v>
      </c>
      <c r="J336" s="154">
        <f t="shared" si="90"/>
        <v>0.44668359215096315</v>
      </c>
      <c r="K336" s="265">
        <f t="shared" si="91"/>
        <v>-0.35</v>
      </c>
      <c r="L336" s="154">
        <f t="shared" si="92"/>
        <v>3.3504117261289445E-3</v>
      </c>
      <c r="M336" s="62">
        <v>25</v>
      </c>
      <c r="N336" s="29" t="s">
        <v>823</v>
      </c>
      <c r="O336" s="135">
        <f>VLOOKUP(N336,References!$B$7:$F$201,5,FALSE)</f>
        <v>95</v>
      </c>
      <c r="R336"/>
    </row>
    <row r="337" spans="1:18" x14ac:dyDescent="0.2">
      <c r="A337" s="914"/>
      <c r="B337" s="886"/>
      <c r="C337" s="826"/>
      <c r="D337" s="826"/>
      <c r="E337" s="228" t="s">
        <v>87</v>
      </c>
      <c r="F337" s="220" t="s">
        <v>29</v>
      </c>
      <c r="G337" s="674">
        <v>6.1899999999999997E-2</v>
      </c>
      <c r="H337" s="62" t="s">
        <v>705</v>
      </c>
      <c r="I337" s="62" t="s">
        <v>711</v>
      </c>
      <c r="J337" s="154">
        <f t="shared" si="81"/>
        <v>8.2526317999999996</v>
      </c>
      <c r="K337" s="265">
        <f t="shared" si="82"/>
        <v>0.91659246902847846</v>
      </c>
      <c r="L337" s="154">
        <f t="shared" si="83"/>
        <v>6.1899999999999997E-2</v>
      </c>
      <c r="M337" s="62" t="s">
        <v>708</v>
      </c>
      <c r="N337" s="29" t="s">
        <v>662</v>
      </c>
      <c r="O337" s="135">
        <f>VLOOKUP(N337,References!$B$7:$F$201,5,FALSE)</f>
        <v>26</v>
      </c>
      <c r="R337"/>
    </row>
    <row r="338" spans="1:18" x14ac:dyDescent="0.2">
      <c r="A338" s="914"/>
      <c r="B338" s="886"/>
      <c r="C338" s="826"/>
      <c r="D338" s="826"/>
      <c r="E338" s="228"/>
      <c r="F338" s="220"/>
      <c r="G338" s="674">
        <v>2.0799999999999999E-2</v>
      </c>
      <c r="H338" s="62" t="s">
        <v>705</v>
      </c>
      <c r="I338" s="62" t="s">
        <v>659</v>
      </c>
      <c r="J338" s="154">
        <f t="shared" si="81"/>
        <v>2.7730975999999998</v>
      </c>
      <c r="K338" s="265">
        <f t="shared" si="82"/>
        <v>0.44296515497112199</v>
      </c>
      <c r="L338" s="154">
        <f t="shared" si="83"/>
        <v>2.0799999999999999E-2</v>
      </c>
      <c r="M338" s="62" t="s">
        <v>708</v>
      </c>
      <c r="N338" s="29" t="s">
        <v>662</v>
      </c>
      <c r="O338" s="135">
        <f>VLOOKUP(N338,References!$B$7:$F$201,5,FALSE)</f>
        <v>26</v>
      </c>
      <c r="R338"/>
    </row>
    <row r="339" spans="1:18" ht="17" thickBot="1" x14ac:dyDescent="0.25">
      <c r="A339" s="914"/>
      <c r="B339" s="886"/>
      <c r="C339" s="826"/>
      <c r="D339" s="826"/>
      <c r="E339" s="228"/>
      <c r="F339" s="220"/>
      <c r="G339" s="674">
        <v>5.45E-2</v>
      </c>
      <c r="H339" s="62" t="s">
        <v>705</v>
      </c>
      <c r="I339" s="62" t="s">
        <v>661</v>
      </c>
      <c r="J339" s="154">
        <f t="shared" si="81"/>
        <v>7.2660489999999998</v>
      </c>
      <c r="K339" s="265">
        <f t="shared" si="82"/>
        <v>0.86129832228500292</v>
      </c>
      <c r="L339" s="154">
        <f t="shared" si="83"/>
        <v>5.45E-2</v>
      </c>
      <c r="M339" s="62" t="s">
        <v>708</v>
      </c>
      <c r="N339" s="29" t="s">
        <v>662</v>
      </c>
      <c r="O339" s="135">
        <f>VLOOKUP(N339,References!$B$7:$F$201,5,FALSE)</f>
        <v>26</v>
      </c>
      <c r="R339"/>
    </row>
    <row r="340" spans="1:18" ht="17" thickBot="1" x14ac:dyDescent="0.25">
      <c r="A340" s="196" t="s">
        <v>186</v>
      </c>
      <c r="B340" s="198" t="s">
        <v>185</v>
      </c>
      <c r="C340" s="93"/>
      <c r="D340" s="93"/>
      <c r="E340" s="93"/>
      <c r="F340" s="93"/>
      <c r="G340" s="599"/>
      <c r="H340" s="93"/>
      <c r="I340" s="93"/>
      <c r="J340" s="695"/>
      <c r="K340" s="405"/>
      <c r="L340" s="695"/>
      <c r="M340" s="93"/>
      <c r="N340" s="93"/>
      <c r="O340" s="123"/>
      <c r="R340"/>
    </row>
    <row r="341" spans="1:18" ht="18" x14ac:dyDescent="0.2">
      <c r="A341" s="899" t="s">
        <v>129</v>
      </c>
      <c r="B341" s="900" t="s">
        <v>1035</v>
      </c>
      <c r="C341" s="822">
        <v>330.19</v>
      </c>
      <c r="D341" s="822" t="s">
        <v>125</v>
      </c>
      <c r="E341" s="237" t="s">
        <v>746</v>
      </c>
      <c r="F341" s="238" t="s">
        <v>125</v>
      </c>
      <c r="G341" s="205">
        <v>2.59</v>
      </c>
      <c r="H341" s="205" t="s">
        <v>706</v>
      </c>
      <c r="I341" s="205" t="s">
        <v>657</v>
      </c>
      <c r="J341" s="154">
        <f t="shared" ref="J341:J359" si="93">IF(H341="Pa",G341,IF(H341="log-Pa",10^G341,IF(H341="mm Hg",G341*133.322,0)))</f>
        <v>389.04514499428063</v>
      </c>
      <c r="K341" s="593">
        <f t="shared" ref="K341:K359" si="94">IF(H341="Pa",LOG(G341),IF(H341="log-Pa",G341,IF(H341="mm Hg",LOG(G341*133.322),0)))</f>
        <v>2.59</v>
      </c>
      <c r="L341" s="154">
        <f t="shared" ref="L341:L359" si="95">IF(H341="Pa",G341/133.322,IF(H341="log-Pa",(10^G341)/133.322,IF(H341="mm Hg",G341,0)))</f>
        <v>2.9180866248202144</v>
      </c>
      <c r="M341" s="205" t="s">
        <v>708</v>
      </c>
      <c r="N341" s="324" t="s">
        <v>495</v>
      </c>
      <c r="O341" s="134">
        <f>VLOOKUP(N341,References!$B$7:$F$201,5,FALSE)</f>
        <v>27</v>
      </c>
      <c r="R341"/>
    </row>
    <row r="342" spans="1:18" x14ac:dyDescent="0.2">
      <c r="A342" s="885"/>
      <c r="B342" s="886"/>
      <c r="C342" s="826"/>
      <c r="D342" s="826"/>
      <c r="E342" s="228"/>
      <c r="F342" s="220"/>
      <c r="G342" s="62">
        <v>2.2949999999999999</v>
      </c>
      <c r="H342" s="62" t="s">
        <v>705</v>
      </c>
      <c r="I342" s="62" t="s">
        <v>653</v>
      </c>
      <c r="J342" s="154">
        <f t="shared" si="93"/>
        <v>305.97399000000001</v>
      </c>
      <c r="K342" s="265">
        <f t="shared" si="94"/>
        <v>2.4856845098816405</v>
      </c>
      <c r="L342" s="154">
        <f t="shared" si="95"/>
        <v>2.2949999999999999</v>
      </c>
      <c r="M342" s="62">
        <v>20</v>
      </c>
      <c r="N342" s="29" t="s">
        <v>975</v>
      </c>
      <c r="O342" s="135">
        <f>VLOOKUP(N342,References!$B$7:$F$201,5,FALSE)</f>
        <v>3</v>
      </c>
      <c r="R342"/>
    </row>
    <row r="343" spans="1:18" ht="17.25" customHeight="1" x14ac:dyDescent="0.2">
      <c r="A343" s="885"/>
      <c r="B343" s="886"/>
      <c r="C343" s="826"/>
      <c r="D343" s="826"/>
      <c r="E343" s="228" t="s">
        <v>746</v>
      </c>
      <c r="F343" s="220" t="s">
        <v>125</v>
      </c>
      <c r="G343" s="664">
        <v>0.28199999999999997</v>
      </c>
      <c r="H343" s="62" t="s">
        <v>705</v>
      </c>
      <c r="I343" s="62" t="s">
        <v>659</v>
      </c>
      <c r="J343" s="154">
        <f t="shared" si="93"/>
        <v>37.596803999999999</v>
      </c>
      <c r="K343" s="265">
        <f t="shared" si="94"/>
        <v>1.5751509283277216</v>
      </c>
      <c r="L343" s="154">
        <f t="shared" si="95"/>
        <v>0.28199999999999997</v>
      </c>
      <c r="M343" s="62" t="s">
        <v>708</v>
      </c>
      <c r="N343" s="29" t="s">
        <v>662</v>
      </c>
      <c r="O343" s="135">
        <f>VLOOKUP(N343,References!$B$7:$F$201,5,FALSE)</f>
        <v>26</v>
      </c>
      <c r="R343"/>
    </row>
    <row r="344" spans="1:18" ht="18" x14ac:dyDescent="0.2">
      <c r="A344" s="889"/>
      <c r="B344" s="868"/>
      <c r="C344" s="811"/>
      <c r="D344" s="811"/>
      <c r="E344" s="270" t="s">
        <v>746</v>
      </c>
      <c r="F344" s="391" t="s">
        <v>125</v>
      </c>
      <c r="G344" s="596">
        <v>0.24099999999999999</v>
      </c>
      <c r="H344" s="63" t="s">
        <v>705</v>
      </c>
      <c r="I344" s="63" t="s">
        <v>661</v>
      </c>
      <c r="J344" s="179">
        <f t="shared" si="93"/>
        <v>32.130601999999996</v>
      </c>
      <c r="K344" s="271">
        <f t="shared" si="94"/>
        <v>1.5069188625832288</v>
      </c>
      <c r="L344" s="179">
        <f t="shared" si="95"/>
        <v>0.24099999999999999</v>
      </c>
      <c r="M344" s="63" t="s">
        <v>708</v>
      </c>
      <c r="N344" s="36" t="s">
        <v>662</v>
      </c>
      <c r="O344" s="190">
        <f>VLOOKUP(N344,References!$B$7:$F$201,5,FALSE)</f>
        <v>26</v>
      </c>
      <c r="R344"/>
    </row>
    <row r="345" spans="1:18" s="2" customFormat="1" ht="15" x14ac:dyDescent="0.2">
      <c r="A345" s="865" t="s">
        <v>855</v>
      </c>
      <c r="B345" s="810" t="s">
        <v>1034</v>
      </c>
      <c r="C345" s="810">
        <v>347.1</v>
      </c>
      <c r="D345" s="826" t="s">
        <v>853</v>
      </c>
      <c r="E345" s="220" t="s">
        <v>852</v>
      </c>
      <c r="F345" s="62" t="s">
        <v>853</v>
      </c>
      <c r="G345" s="664">
        <v>-1.49</v>
      </c>
      <c r="H345" s="62" t="s">
        <v>706</v>
      </c>
      <c r="I345" s="62" t="s">
        <v>710</v>
      </c>
      <c r="J345" s="154">
        <f t="shared" ref="J345" si="96">IF(H345="Pa",G345,IF(H345="log-Pa",10^G345,IF(H345="mm Hg",G345*133.322,0)))</f>
        <v>3.2359365692962813E-2</v>
      </c>
      <c r="K345" s="265">
        <f t="shared" ref="K345" si="97">IF(H345="Pa",LOG(G345),IF(H345="log-Pa",G345,IF(H345="mm Hg",LOG(G345*133.322),0)))</f>
        <v>-1.49</v>
      </c>
      <c r="L345" s="154">
        <f t="shared" ref="L345" si="98">IF(H345="Pa",G345/133.322,IF(H345="log-Pa",(10^G345)/133.322,IF(H345="mm Hg",G345,0)))</f>
        <v>2.4271587354647255E-4</v>
      </c>
      <c r="M345" s="265">
        <v>25</v>
      </c>
      <c r="N345" s="29" t="s">
        <v>823</v>
      </c>
      <c r="O345" s="189">
        <f>VLOOKUP(N345,References!$B$7:$F$201,5,FALSE)</f>
        <v>95</v>
      </c>
      <c r="P345" s="489"/>
      <c r="Q345" s="488"/>
      <c r="R345" s="3"/>
    </row>
    <row r="346" spans="1:18" s="2" customFormat="1" ht="15" x14ac:dyDescent="0.2">
      <c r="A346" s="861"/>
      <c r="B346" s="826"/>
      <c r="C346" s="826"/>
      <c r="D346" s="826"/>
      <c r="E346" s="220"/>
      <c r="F346" s="62"/>
      <c r="G346" s="62">
        <v>2910</v>
      </c>
      <c r="H346" s="62" t="s">
        <v>703</v>
      </c>
      <c r="I346" s="62" t="s">
        <v>653</v>
      </c>
      <c r="J346" s="154">
        <f t="shared" si="93"/>
        <v>2910</v>
      </c>
      <c r="K346" s="664">
        <f t="shared" si="94"/>
        <v>3.4638929889859074</v>
      </c>
      <c r="L346" s="154">
        <f t="shared" si="95"/>
        <v>21.826855282699029</v>
      </c>
      <c r="M346" s="265">
        <v>20</v>
      </c>
      <c r="N346" s="705" t="s">
        <v>851</v>
      </c>
      <c r="O346" s="135">
        <f>VLOOKUP(N346,References!$B$7:$F$201,5,FALSE)</f>
        <v>23</v>
      </c>
      <c r="P346" s="489"/>
      <c r="Q346" s="488"/>
      <c r="R346" s="3"/>
    </row>
    <row r="347" spans="1:18" s="2" customFormat="1" ht="15" x14ac:dyDescent="0.2">
      <c r="A347" s="861"/>
      <c r="B347" s="826"/>
      <c r="C347" s="826"/>
      <c r="D347" s="826"/>
      <c r="E347" s="220"/>
      <c r="F347" s="62"/>
      <c r="G347" s="664">
        <v>1.2E-2</v>
      </c>
      <c r="H347" s="62" t="s">
        <v>703</v>
      </c>
      <c r="I347" s="62" t="s">
        <v>653</v>
      </c>
      <c r="J347" s="154">
        <f t="shared" si="93"/>
        <v>1.2E-2</v>
      </c>
      <c r="K347" s="265">
        <f t="shared" si="94"/>
        <v>-1.9208187539523751</v>
      </c>
      <c r="L347" s="154">
        <f t="shared" si="95"/>
        <v>9.0007650650305275E-5</v>
      </c>
      <c r="M347" s="265">
        <v>20</v>
      </c>
      <c r="N347" s="705" t="s">
        <v>851</v>
      </c>
      <c r="O347" s="135">
        <f>VLOOKUP(N347,References!$B$7:$F$201,5,FALSE)</f>
        <v>23</v>
      </c>
      <c r="P347" s="489"/>
      <c r="Q347" s="488"/>
      <c r="R347" s="3"/>
    </row>
    <row r="348" spans="1:18" s="2" customFormat="1" ht="15" x14ac:dyDescent="0.2">
      <c r="A348" s="861"/>
      <c r="B348" s="826"/>
      <c r="C348" s="826"/>
      <c r="D348" s="826"/>
      <c r="E348" s="220"/>
      <c r="F348" s="62"/>
      <c r="G348" s="664">
        <v>0.28199999999999997</v>
      </c>
      <c r="H348" s="62" t="s">
        <v>705</v>
      </c>
      <c r="I348" s="62" t="s">
        <v>659</v>
      </c>
      <c r="J348" s="154">
        <f t="shared" ref="J348" si="99">IF(H348="Pa",G348,IF(H348="log-Pa",10^G348,IF(H348="mm Hg",G348*133.322,0)))</f>
        <v>37.596803999999999</v>
      </c>
      <c r="K348" s="265">
        <f t="shared" ref="K348" si="100">IF(H348="Pa",LOG(G348),IF(H348="log-Pa",G348,IF(H348="mm Hg",LOG(G348*133.322),0)))</f>
        <v>1.5751509283277216</v>
      </c>
      <c r="L348" s="154">
        <f t="shared" ref="L348" si="101">IF(H348="Pa",G348/133.322,IF(H348="log-Pa",(10^G348)/133.322,IF(H348="mm Hg",G348,0)))</f>
        <v>0.28199999999999997</v>
      </c>
      <c r="M348" s="62" t="s">
        <v>708</v>
      </c>
      <c r="N348" s="29" t="s">
        <v>662</v>
      </c>
      <c r="O348" s="135">
        <f>VLOOKUP(N348,References!$B$7:$F$201,5,FALSE)</f>
        <v>26</v>
      </c>
      <c r="P348" s="489"/>
      <c r="Q348" s="488"/>
      <c r="R348" s="3"/>
    </row>
    <row r="349" spans="1:18" s="2" customFormat="1" ht="15" x14ac:dyDescent="0.2">
      <c r="A349" s="866"/>
      <c r="B349" s="811"/>
      <c r="C349" s="811"/>
      <c r="D349" s="811"/>
      <c r="E349" s="391"/>
      <c r="F349" s="63"/>
      <c r="G349" s="596">
        <v>0.24099999999999999</v>
      </c>
      <c r="H349" s="63" t="s">
        <v>705</v>
      </c>
      <c r="I349" s="63" t="s">
        <v>661</v>
      </c>
      <c r="J349" s="179">
        <f t="shared" si="93"/>
        <v>32.130601999999996</v>
      </c>
      <c r="K349" s="271">
        <f t="shared" si="94"/>
        <v>1.5069188625832288</v>
      </c>
      <c r="L349" s="179">
        <f t="shared" si="95"/>
        <v>0.24099999999999999</v>
      </c>
      <c r="M349" s="271">
        <v>20</v>
      </c>
      <c r="N349" s="36" t="s">
        <v>662</v>
      </c>
      <c r="O349" s="190">
        <f>VLOOKUP(N349,References!$B$7:$F$201,5,FALSE)</f>
        <v>26</v>
      </c>
      <c r="P349" s="489"/>
      <c r="Q349" s="488"/>
      <c r="R349" s="3"/>
    </row>
    <row r="350" spans="1:18" x14ac:dyDescent="0.2">
      <c r="A350" s="858" t="s">
        <v>179</v>
      </c>
      <c r="B350" s="826" t="s">
        <v>181</v>
      </c>
      <c r="C350" s="892">
        <v>230</v>
      </c>
      <c r="D350" s="826" t="s">
        <v>183</v>
      </c>
      <c r="E350" s="62" t="s">
        <v>181</v>
      </c>
      <c r="F350" s="62" t="s">
        <v>183</v>
      </c>
      <c r="G350" s="706">
        <v>2.56</v>
      </c>
      <c r="H350" s="62" t="s">
        <v>705</v>
      </c>
      <c r="I350" s="228" t="s">
        <v>711</v>
      </c>
      <c r="J350" s="154">
        <f t="shared" si="93"/>
        <v>341.30432000000002</v>
      </c>
      <c r="K350" s="706">
        <f t="shared" si="94"/>
        <v>2.5331417853202098</v>
      </c>
      <c r="L350" s="154">
        <f t="shared" si="95"/>
        <v>2.56</v>
      </c>
      <c r="M350" s="62" t="s">
        <v>708</v>
      </c>
      <c r="N350" s="29" t="s">
        <v>662</v>
      </c>
      <c r="O350" s="135">
        <f>VLOOKUP(N350,References!$B$7:$F$201,5,FALSE)</f>
        <v>26</v>
      </c>
      <c r="R350"/>
    </row>
    <row r="351" spans="1:18" x14ac:dyDescent="0.2">
      <c r="A351" s="858"/>
      <c r="B351" s="826"/>
      <c r="C351" s="892"/>
      <c r="D351" s="826"/>
      <c r="E351" s="62" t="s">
        <v>181</v>
      </c>
      <c r="F351" s="62" t="s">
        <v>183</v>
      </c>
      <c r="G351" s="228">
        <v>7.9</v>
      </c>
      <c r="H351" s="62" t="s">
        <v>705</v>
      </c>
      <c r="I351" s="228" t="s">
        <v>659</v>
      </c>
      <c r="J351" s="154">
        <f t="shared" si="93"/>
        <v>1053.2438</v>
      </c>
      <c r="K351" s="706">
        <f t="shared" si="94"/>
        <v>3.0225289112988021</v>
      </c>
      <c r="L351" s="154">
        <f t="shared" si="95"/>
        <v>7.9</v>
      </c>
      <c r="M351" s="62" t="s">
        <v>708</v>
      </c>
      <c r="N351" s="29" t="s">
        <v>662</v>
      </c>
      <c r="O351" s="135">
        <f>VLOOKUP(N351,References!$B$7:$F$201,5,FALSE)</f>
        <v>26</v>
      </c>
      <c r="R351"/>
    </row>
    <row r="352" spans="1:18" x14ac:dyDescent="0.2">
      <c r="A352" s="858"/>
      <c r="B352" s="826"/>
      <c r="C352" s="892"/>
      <c r="D352" s="811"/>
      <c r="E352" s="63" t="s">
        <v>181</v>
      </c>
      <c r="F352" s="63" t="s">
        <v>183</v>
      </c>
      <c r="G352" s="677">
        <v>6.93E-2</v>
      </c>
      <c r="H352" s="63" t="s">
        <v>705</v>
      </c>
      <c r="I352" s="270" t="s">
        <v>661</v>
      </c>
      <c r="J352" s="179">
        <f t="shared" si="93"/>
        <v>9.2392146000000004</v>
      </c>
      <c r="K352" s="466">
        <f t="shared" si="94"/>
        <v>0.96563505462016719</v>
      </c>
      <c r="L352" s="179">
        <f t="shared" si="95"/>
        <v>6.93E-2</v>
      </c>
      <c r="M352" s="63" t="s">
        <v>708</v>
      </c>
      <c r="N352" s="36" t="s">
        <v>662</v>
      </c>
      <c r="O352" s="135">
        <f>VLOOKUP(N352,References!$B$7:$F$201,5,FALSE)</f>
        <v>26</v>
      </c>
      <c r="R352"/>
    </row>
    <row r="353" spans="1:18" x14ac:dyDescent="0.2">
      <c r="A353" s="857" t="s">
        <v>180</v>
      </c>
      <c r="B353" s="810" t="s">
        <v>182</v>
      </c>
      <c r="C353" s="911">
        <v>280</v>
      </c>
      <c r="D353" s="826" t="s">
        <v>184</v>
      </c>
      <c r="E353" s="62" t="s">
        <v>182</v>
      </c>
      <c r="F353" s="62" t="s">
        <v>184</v>
      </c>
      <c r="G353" s="676">
        <v>0.65900000000000003</v>
      </c>
      <c r="H353" s="62" t="s">
        <v>705</v>
      </c>
      <c r="I353" s="228" t="s">
        <v>711</v>
      </c>
      <c r="J353" s="154">
        <f t="shared" si="93"/>
        <v>87.859198000000006</v>
      </c>
      <c r="K353" s="706">
        <f t="shared" si="94"/>
        <v>1.9437872346023704</v>
      </c>
      <c r="L353" s="154">
        <f t="shared" si="95"/>
        <v>0.65900000000000003</v>
      </c>
      <c r="M353" s="62" t="s">
        <v>708</v>
      </c>
      <c r="N353" s="29" t="s">
        <v>662</v>
      </c>
      <c r="O353" s="189">
        <f>VLOOKUP(N353,References!$B$7:$F$201,5,FALSE)</f>
        <v>26</v>
      </c>
      <c r="R353"/>
    </row>
    <row r="354" spans="1:18" x14ac:dyDescent="0.2">
      <c r="A354" s="858"/>
      <c r="B354" s="826"/>
      <c r="C354" s="892"/>
      <c r="D354" s="826"/>
      <c r="E354" s="62" t="s">
        <v>182</v>
      </c>
      <c r="F354" s="62" t="s">
        <v>184</v>
      </c>
      <c r="G354" s="228">
        <v>2.1800000000000002</v>
      </c>
      <c r="H354" s="62" t="s">
        <v>705</v>
      </c>
      <c r="I354" s="228" t="s">
        <v>659</v>
      </c>
      <c r="J354" s="154">
        <f t="shared" si="93"/>
        <v>290.64196000000004</v>
      </c>
      <c r="K354" s="706">
        <f t="shared" si="94"/>
        <v>2.4633583136129653</v>
      </c>
      <c r="L354" s="154">
        <f t="shared" si="95"/>
        <v>2.1800000000000002</v>
      </c>
      <c r="M354" s="62" t="s">
        <v>708</v>
      </c>
      <c r="N354" s="29" t="s">
        <v>662</v>
      </c>
      <c r="O354" s="135">
        <f>VLOOKUP(N354,References!$B$7:$F$201,5,FALSE)</f>
        <v>26</v>
      </c>
      <c r="R354"/>
    </row>
    <row r="355" spans="1:18" x14ac:dyDescent="0.2">
      <c r="A355" s="859"/>
      <c r="B355" s="811"/>
      <c r="C355" s="893"/>
      <c r="D355" s="811"/>
      <c r="E355" s="63" t="s">
        <v>182</v>
      </c>
      <c r="F355" s="63" t="s">
        <v>184</v>
      </c>
      <c r="G355" s="270">
        <v>1.75</v>
      </c>
      <c r="H355" s="63" t="s">
        <v>705</v>
      </c>
      <c r="I355" s="270" t="s">
        <v>661</v>
      </c>
      <c r="J355" s="179">
        <f t="shared" si="93"/>
        <v>233.3135</v>
      </c>
      <c r="K355" s="466">
        <f t="shared" si="94"/>
        <v>2.3679398686946551</v>
      </c>
      <c r="L355" s="179">
        <f t="shared" si="95"/>
        <v>1.75</v>
      </c>
      <c r="M355" s="63" t="s">
        <v>708</v>
      </c>
      <c r="N355" s="36" t="s">
        <v>662</v>
      </c>
      <c r="O355" s="190">
        <f>VLOOKUP(N355,References!$B$7:$F$201,5,FALSE)</f>
        <v>26</v>
      </c>
      <c r="R355"/>
    </row>
    <row r="356" spans="1:18" x14ac:dyDescent="0.2">
      <c r="A356" s="861" t="s">
        <v>173</v>
      </c>
      <c r="B356" s="826" t="s">
        <v>174</v>
      </c>
      <c r="C356" s="892">
        <v>296</v>
      </c>
      <c r="D356" s="826" t="s">
        <v>175</v>
      </c>
      <c r="E356" s="62" t="s">
        <v>174</v>
      </c>
      <c r="F356" s="62" t="s">
        <v>175</v>
      </c>
      <c r="G356" s="228">
        <v>92.88</v>
      </c>
      <c r="H356" s="62" t="s">
        <v>703</v>
      </c>
      <c r="I356" s="228" t="s">
        <v>653</v>
      </c>
      <c r="J356" s="154">
        <f t="shared" ref="J356" si="102">IF(H356="Pa",G356,IF(H356="log-Pa",10^G356,IF(H356="mm Hg",G356*133.322,0)))</f>
        <v>92.88</v>
      </c>
      <c r="K356" s="706">
        <f t="shared" ref="K356" si="103">IF(H356="Pa",LOG(G356),IF(H356="log-Pa",G356,IF(H356="mm Hg",LOG(G356*133.322),0)))</f>
        <v>1.9679222067305173</v>
      </c>
      <c r="L356" s="154">
        <f t="shared" ref="L356" si="104">IF(H356="Pa",G356/133.322,IF(H356="log-Pa",(10^G356)/133.322,IF(H356="mm Hg",G356,0)))</f>
        <v>0.69665921603336278</v>
      </c>
      <c r="M356" s="62">
        <v>20</v>
      </c>
      <c r="N356" s="29" t="s">
        <v>834</v>
      </c>
      <c r="O356" s="135">
        <f>VLOOKUP(N356,References!$B$7:$F$201,5,FALSE)</f>
        <v>72</v>
      </c>
      <c r="R356"/>
    </row>
    <row r="357" spans="1:18" x14ac:dyDescent="0.2">
      <c r="A357" s="861"/>
      <c r="B357" s="826"/>
      <c r="C357" s="892"/>
      <c r="D357" s="826"/>
      <c r="E357" s="62" t="s">
        <v>174</v>
      </c>
      <c r="F357" s="62" t="s">
        <v>175</v>
      </c>
      <c r="G357" s="228">
        <v>141.63999999999999</v>
      </c>
      <c r="H357" s="62" t="s">
        <v>703</v>
      </c>
      <c r="I357" s="228" t="s">
        <v>710</v>
      </c>
      <c r="J357" s="154">
        <f t="shared" ref="J357" si="105">IF(H357="Pa",G357,IF(H357="log-Pa",10^G357,IF(H357="mm Hg",G357*133.322,0)))</f>
        <v>141.63999999999999</v>
      </c>
      <c r="K357" s="706">
        <f t="shared" ref="K357" si="106">IF(H357="Pa",LOG(G357),IF(H357="log-Pa",G357,IF(H357="mm Hg",LOG(G357*133.322),0)))</f>
        <v>2.1511859180860733</v>
      </c>
      <c r="L357" s="154">
        <f t="shared" ref="L357" si="107">IF(H357="Pa",G357/133.322,IF(H357="log-Pa",(10^G357)/133.322,IF(H357="mm Hg",G357,0)))</f>
        <v>1.0623903031757698</v>
      </c>
      <c r="M357" s="62">
        <v>20</v>
      </c>
      <c r="N357" s="29" t="s">
        <v>834</v>
      </c>
      <c r="O357" s="135">
        <f>VLOOKUP(N357,References!$B$7:$F$201,5,FALSE)</f>
        <v>72</v>
      </c>
      <c r="R357"/>
    </row>
    <row r="358" spans="1:18" x14ac:dyDescent="0.2">
      <c r="A358" s="861"/>
      <c r="B358" s="826"/>
      <c r="C358" s="892"/>
      <c r="D358" s="826"/>
      <c r="E358" s="62"/>
      <c r="F358" s="62"/>
      <c r="G358" s="676">
        <v>0.192</v>
      </c>
      <c r="H358" s="62" t="s">
        <v>705</v>
      </c>
      <c r="I358" s="228" t="s">
        <v>711</v>
      </c>
      <c r="J358" s="154">
        <f t="shared" si="93"/>
        <v>25.597824000000003</v>
      </c>
      <c r="K358" s="706">
        <f t="shared" si="94"/>
        <v>1.4082030487119102</v>
      </c>
      <c r="L358" s="154">
        <f t="shared" si="95"/>
        <v>0.192</v>
      </c>
      <c r="M358" s="62" t="s">
        <v>708</v>
      </c>
      <c r="N358" s="29" t="s">
        <v>662</v>
      </c>
      <c r="O358" s="135">
        <f>VLOOKUP(N358,References!$B$7:$F$201,5,FALSE)</f>
        <v>26</v>
      </c>
      <c r="R358"/>
    </row>
    <row r="359" spans="1:18" x14ac:dyDescent="0.2">
      <c r="A359" s="861"/>
      <c r="B359" s="826"/>
      <c r="C359" s="892"/>
      <c r="D359" s="826"/>
      <c r="E359" s="62"/>
      <c r="F359" s="62"/>
      <c r="G359" s="228">
        <v>0.31</v>
      </c>
      <c r="H359" s="62" t="s">
        <v>705</v>
      </c>
      <c r="I359" s="228" t="s">
        <v>659</v>
      </c>
      <c r="J359" s="154">
        <f t="shared" si="93"/>
        <v>41.329819999999998</v>
      </c>
      <c r="K359" s="706">
        <f t="shared" si="94"/>
        <v>1.6162635138426331</v>
      </c>
      <c r="L359" s="154">
        <f t="shared" si="95"/>
        <v>0.31</v>
      </c>
      <c r="M359" s="62" t="s">
        <v>708</v>
      </c>
      <c r="N359" s="29" t="s">
        <v>662</v>
      </c>
      <c r="O359" s="135">
        <f>VLOOKUP(N359,References!$B$7:$F$201,5,FALSE)</f>
        <v>26</v>
      </c>
      <c r="R359"/>
    </row>
    <row r="360" spans="1:18" ht="17" thickBot="1" x14ac:dyDescent="0.25">
      <c r="A360" s="821"/>
      <c r="B360" s="823"/>
      <c r="C360" s="825"/>
      <c r="D360" s="823"/>
      <c r="E360" s="210"/>
      <c r="F360" s="210"/>
      <c r="G360" s="607">
        <v>6.8999999999999997E-4</v>
      </c>
      <c r="H360" s="277" t="s">
        <v>705</v>
      </c>
      <c r="I360" s="277" t="s">
        <v>661</v>
      </c>
      <c r="J360" s="154">
        <f t="shared" ref="J360" si="108">IF(H360="Pa",G360,IF(H360="log-Pa",10^G360,IF(H360="mm Hg",G360*133.322,0)))</f>
        <v>9.1992179999999993E-2</v>
      </c>
      <c r="K360" s="605">
        <f t="shared" ref="K360" si="109">IF(H360="Pa",LOG(G360),IF(H360="log-Pa",G360,IF(H360="mm Hg",LOG(G360*133.322),0)))</f>
        <v>-1.0362490892543843</v>
      </c>
      <c r="L360" s="154">
        <f t="shared" ref="L360" si="110">IF(H360="Pa",G360/133.322,IF(H360="log-Pa",(10^G360)/133.322,IF(H360="mm Hg",G360,0)))</f>
        <v>6.8999999999999997E-4</v>
      </c>
      <c r="M360" s="210" t="s">
        <v>708</v>
      </c>
      <c r="N360" s="341" t="s">
        <v>662</v>
      </c>
      <c r="O360" s="139">
        <f>VLOOKUP(N360,References!$B$7:$F$201,5,FALSE)</f>
        <v>26</v>
      </c>
      <c r="R360"/>
    </row>
    <row r="361" spans="1:18" s="2" customFormat="1" thickBot="1" x14ac:dyDescent="0.25">
      <c r="A361" s="199" t="s">
        <v>187</v>
      </c>
      <c r="B361" s="198" t="s">
        <v>188</v>
      </c>
      <c r="C361" s="198"/>
      <c r="D361" s="198"/>
      <c r="E361" s="198"/>
      <c r="F361" s="198"/>
      <c r="G361" s="91"/>
      <c r="H361" s="198"/>
      <c r="I361" s="198"/>
      <c r="J361" s="695"/>
      <c r="K361" s="460"/>
      <c r="L361" s="695"/>
      <c r="M361" s="198"/>
      <c r="N361" s="198"/>
      <c r="O361" s="461"/>
      <c r="P361" s="226"/>
      <c r="Q361" s="226"/>
    </row>
    <row r="362" spans="1:18" ht="32" x14ac:dyDescent="0.2">
      <c r="A362" s="275" t="s">
        <v>123</v>
      </c>
      <c r="B362" s="228" t="s">
        <v>843</v>
      </c>
      <c r="C362" s="220">
        <v>632.6</v>
      </c>
      <c r="D362" s="391" t="s">
        <v>126</v>
      </c>
      <c r="E362" s="270" t="s">
        <v>669</v>
      </c>
      <c r="F362" s="391" t="s">
        <v>126</v>
      </c>
      <c r="G362" s="708">
        <v>3.4699999999999998E-6</v>
      </c>
      <c r="H362" s="391" t="s">
        <v>705</v>
      </c>
      <c r="I362" s="391" t="s">
        <v>661</v>
      </c>
      <c r="J362" s="179">
        <f>IF(H362="Pa",G362,IF(H362="log-Pa",10^G362,IF(H362="mm Hg",G362*133.322,0)))</f>
        <v>4.6262734000000001E-4</v>
      </c>
      <c r="K362" s="493">
        <f>IF(H362="Pa",LOG(G362),IF(H362="log-Pa",G362,IF(H362="mm Hg",LOG(G362*133.322),0)))</f>
        <v>-3.3347687052007657</v>
      </c>
      <c r="L362" s="179">
        <f>IF(H362="Pa",G362/133.322,IF(H362="log-Pa",(10^G362)/133.322,IF(H362="mm Hg",G362,0)))</f>
        <v>3.4699999999999998E-6</v>
      </c>
      <c r="M362" s="391" t="s">
        <v>708</v>
      </c>
      <c r="N362" s="709" t="s">
        <v>662</v>
      </c>
      <c r="O362" s="135">
        <f>VLOOKUP(N362,References!$B$7:$F$201,5,FALSE)</f>
        <v>26</v>
      </c>
      <c r="R362"/>
    </row>
    <row r="363" spans="1:18" ht="32" x14ac:dyDescent="0.2">
      <c r="A363" s="240" t="s">
        <v>124</v>
      </c>
      <c r="B363" s="233" t="s">
        <v>844</v>
      </c>
      <c r="C363" s="234">
        <v>532.6</v>
      </c>
      <c r="D363" s="391" t="s">
        <v>128</v>
      </c>
      <c r="E363" s="270" t="s">
        <v>670</v>
      </c>
      <c r="F363" s="391" t="s">
        <v>128</v>
      </c>
      <c r="G363" s="708">
        <v>2.2500000000000001E-6</v>
      </c>
      <c r="H363" s="391" t="s">
        <v>705</v>
      </c>
      <c r="I363" s="391" t="s">
        <v>661</v>
      </c>
      <c r="J363" s="179">
        <f>IF(H363="Pa",G363,IF(H363="log-Pa",10^G363,IF(H363="mm Hg",G363*133.322,0)))</f>
        <v>2.9997450000000001E-4</v>
      </c>
      <c r="K363" s="493">
        <f>IF(H363="Pa",LOG(G363),IF(H363="log-Pa",G363,IF(H363="mm Hg",LOG(G363*133.322),0)))</f>
        <v>-3.522915661880277</v>
      </c>
      <c r="L363" s="179">
        <f>IF(H363="Pa",G363/133.322,IF(H363="log-Pa",(10^G363)/133.322,IF(H363="mm Hg",G363,0)))</f>
        <v>2.2500000000000001E-6</v>
      </c>
      <c r="M363" s="391" t="s">
        <v>708</v>
      </c>
      <c r="N363" s="709" t="s">
        <v>662</v>
      </c>
      <c r="O363" s="192">
        <f>VLOOKUP(N363,References!$B$7:$F$201,5,FALSE)</f>
        <v>26</v>
      </c>
      <c r="R363"/>
    </row>
    <row r="364" spans="1:18" x14ac:dyDescent="0.2">
      <c r="A364" s="861" t="s">
        <v>176</v>
      </c>
      <c r="B364" s="826" t="s">
        <v>177</v>
      </c>
      <c r="C364" s="826">
        <v>316.10000000000002</v>
      </c>
      <c r="D364" s="826" t="s">
        <v>178</v>
      </c>
      <c r="E364" s="228" t="s">
        <v>177</v>
      </c>
      <c r="F364" s="62" t="s">
        <v>178</v>
      </c>
      <c r="G364" s="676">
        <v>0.29399999999999998</v>
      </c>
      <c r="H364" s="62" t="s">
        <v>705</v>
      </c>
      <c r="I364" s="228" t="s">
        <v>711</v>
      </c>
      <c r="J364" s="154">
        <f>IF(H364="Pa",G364,IF(H364="log-Pa",10^G364,IF(H364="mm Hg",G364*133.322,0)))</f>
        <v>39.196667999999995</v>
      </c>
      <c r="K364" s="265">
        <f>IF(H364="Pa",LOG(G364),IF(H364="log-Pa",G364,IF(H364="mm Hg",LOG(G364*133.322),0)))</f>
        <v>1.5932491504205177</v>
      </c>
      <c r="L364" s="154">
        <f>IF(H364="Pa",G364/133.322,IF(H364="log-Pa",(10^G364)/133.322,IF(H364="mm Hg",G364,0)))</f>
        <v>0.29399999999999998</v>
      </c>
      <c r="M364" s="62" t="s">
        <v>708</v>
      </c>
      <c r="N364" s="29" t="s">
        <v>662</v>
      </c>
      <c r="O364" s="135">
        <f>VLOOKUP(N364,References!$B$7:$F$201,5,FALSE)</f>
        <v>26</v>
      </c>
      <c r="R364"/>
    </row>
    <row r="365" spans="1:18" ht="17" thickBot="1" x14ac:dyDescent="0.25">
      <c r="A365" s="861"/>
      <c r="B365" s="826"/>
      <c r="C365" s="826"/>
      <c r="D365" s="826"/>
      <c r="E365" s="228" t="s">
        <v>177</v>
      </c>
      <c r="F365" s="62" t="s">
        <v>178</v>
      </c>
      <c r="G365" s="707">
        <v>1.2500000000000001E-6</v>
      </c>
      <c r="H365" s="62" t="s">
        <v>705</v>
      </c>
      <c r="I365" s="228" t="s">
        <v>661</v>
      </c>
      <c r="J365" s="154">
        <f>IF(H365="Pa",G365,IF(H365="log-Pa",10^G365,IF(H365="mm Hg",G365*133.322,0)))</f>
        <v>1.6665250000000002E-4</v>
      </c>
      <c r="K365" s="265">
        <f>IF(H365="Pa",LOG(G365),IF(H365="log-Pa",G365,IF(H365="mm Hg",LOG(G365*133.322),0)))</f>
        <v>-3.7781881669835831</v>
      </c>
      <c r="L365" s="154">
        <f>IF(H365="Pa",G365/133.322,IF(H365="log-Pa",(10^G365)/133.322,IF(H365="mm Hg",G365,0)))</f>
        <v>1.2500000000000001E-6</v>
      </c>
      <c r="M365" s="62" t="s">
        <v>708</v>
      </c>
      <c r="N365" s="29" t="s">
        <v>662</v>
      </c>
      <c r="O365" s="135">
        <f>VLOOKUP(N365,References!$B$7:$F$201,5,FALSE)</f>
        <v>26</v>
      </c>
      <c r="R365"/>
    </row>
    <row r="366" spans="1:18" ht="17" thickBot="1" x14ac:dyDescent="0.25">
      <c r="A366" s="196" t="s">
        <v>189</v>
      </c>
      <c r="B366" s="241"/>
      <c r="C366" s="94"/>
      <c r="D366" s="94"/>
      <c r="E366" s="91"/>
      <c r="F366" s="261"/>
      <c r="G366" s="261"/>
      <c r="H366" s="261"/>
      <c r="I366" s="261"/>
      <c r="J366" s="695"/>
      <c r="K366" s="457"/>
      <c r="L366" s="695"/>
      <c r="M366" s="261"/>
      <c r="N366" s="261"/>
      <c r="O366" s="467"/>
      <c r="P366" s="227"/>
      <c r="Q366" s="227"/>
      <c r="R366"/>
    </row>
    <row r="367" spans="1:18" x14ac:dyDescent="0.2">
      <c r="A367" s="899" t="s">
        <v>122</v>
      </c>
      <c r="B367" s="900" t="s">
        <v>907</v>
      </c>
      <c r="C367" s="824">
        <v>378.1</v>
      </c>
      <c r="D367" s="822" t="s">
        <v>127</v>
      </c>
      <c r="E367" s="237" t="s">
        <v>121</v>
      </c>
      <c r="F367" s="238" t="s">
        <v>127</v>
      </c>
      <c r="G367" s="205">
        <v>1.37</v>
      </c>
      <c r="H367" s="205" t="s">
        <v>706</v>
      </c>
      <c r="I367" s="205" t="s">
        <v>657</v>
      </c>
      <c r="J367" s="153">
        <f>IF(H367="Pa",G367,IF(H367="log-Pa",10^G367,IF(H367="mm Hg",G367*133.322,0)))</f>
        <v>23.442288153199236</v>
      </c>
      <c r="K367" s="593">
        <f>IF(H367="Pa",LOG(G367),IF(H367="log-Pa",G367,IF(H367="mm Hg",LOG(G367*133.322),0)))</f>
        <v>1.37</v>
      </c>
      <c r="L367" s="153">
        <f>IF(H367="Pa",G367/133.322,IF(H367="log-Pa",(10^G367)/133.322,IF(H367="mm Hg",G367,0)))</f>
        <v>0.1758321068780789</v>
      </c>
      <c r="M367" s="205" t="s">
        <v>708</v>
      </c>
      <c r="N367" s="324" t="s">
        <v>492</v>
      </c>
      <c r="O367" s="134">
        <f>VLOOKUP(N367,References!$B$7:$F$201,5,FALSE)</f>
        <v>84</v>
      </c>
      <c r="R367"/>
    </row>
    <row r="368" spans="1:18" x14ac:dyDescent="0.2">
      <c r="A368" s="885"/>
      <c r="B368" s="886"/>
      <c r="C368" s="892"/>
      <c r="D368" s="826"/>
      <c r="E368" s="228" t="s">
        <v>121</v>
      </c>
      <c r="F368" s="220" t="s">
        <v>127</v>
      </c>
      <c r="G368" s="62">
        <v>1.75</v>
      </c>
      <c r="H368" s="62" t="s">
        <v>706</v>
      </c>
      <c r="I368" s="62" t="s">
        <v>657</v>
      </c>
      <c r="J368" s="154">
        <f>IF(H368="Pa",G368,IF(H368="log-Pa",10^G368,IF(H368="mm Hg",G368*133.322,0)))</f>
        <v>56.234132519034915</v>
      </c>
      <c r="K368" s="265">
        <f>IF(H368="Pa",LOG(G368),IF(H368="log-Pa",G368,IF(H368="mm Hg",LOG(G368*133.322),0)))</f>
        <v>1.75</v>
      </c>
      <c r="L368" s="154">
        <f>IF(H368="Pa",G368/133.322,IF(H368="log-Pa",(10^G368)/133.322,IF(H368="mm Hg",G368,0)))</f>
        <v>0.42179184619968885</v>
      </c>
      <c r="M368" s="62" t="s">
        <v>708</v>
      </c>
      <c r="N368" s="29" t="s">
        <v>495</v>
      </c>
      <c r="O368" s="135">
        <f>VLOOKUP(N368,References!$B$7:$F$201,5,FALSE)</f>
        <v>27</v>
      </c>
      <c r="R368"/>
    </row>
    <row r="369" spans="1:18" x14ac:dyDescent="0.2">
      <c r="A369" s="885"/>
      <c r="B369" s="886"/>
      <c r="C369" s="892"/>
      <c r="D369" s="826"/>
      <c r="E369" s="228"/>
      <c r="F369" s="220"/>
      <c r="G369" s="62">
        <v>32</v>
      </c>
      <c r="H369" s="62" t="s">
        <v>703</v>
      </c>
      <c r="I369" s="62" t="s">
        <v>710</v>
      </c>
      <c r="J369" s="154">
        <f>IF(H369="Pa",G369,IF(H369="log-Pa",10^G369,IF(H369="mm Hg",G369*133.322,0)))</f>
        <v>32</v>
      </c>
      <c r="K369" s="265">
        <f>IF(H369="Pa",LOG(G369),IF(H369="log-Pa",G369,IF(H369="mm Hg",LOG(G369*133.322),0)))</f>
        <v>1.505149978319906</v>
      </c>
      <c r="L369" s="154">
        <f>IF(H369="Pa",G369/133.322,IF(H369="log-Pa",(10^G369)/133.322,IF(H369="mm Hg",G369,0)))</f>
        <v>0.2400204017341474</v>
      </c>
      <c r="M369" s="62">
        <v>20</v>
      </c>
      <c r="N369" s="29" t="s">
        <v>851</v>
      </c>
      <c r="O369" s="135">
        <f>VLOOKUP(N369,References!$B$7:$F$201,5,FALSE)</f>
        <v>23</v>
      </c>
      <c r="R369"/>
    </row>
    <row r="370" spans="1:18" x14ac:dyDescent="0.2">
      <c r="A370" s="885"/>
      <c r="B370" s="886"/>
      <c r="C370" s="892"/>
      <c r="D370" s="826"/>
      <c r="E370" s="228" t="s">
        <v>121</v>
      </c>
      <c r="F370" s="220" t="s">
        <v>127</v>
      </c>
      <c r="G370" s="674">
        <v>2.64E-2</v>
      </c>
      <c r="H370" s="62" t="s">
        <v>705</v>
      </c>
      <c r="I370" s="62" t="s">
        <v>659</v>
      </c>
      <c r="J370" s="154">
        <f>IF(H370="Pa",G370,IF(H370="log-Pa",10^G370,IF(H370="mm Hg",G370*133.322,0)))</f>
        <v>3.5197007999999999</v>
      </c>
      <c r="K370" s="265">
        <f>IF(H370="Pa",LOG(G370),IF(H370="log-Pa",G370,IF(H370="mm Hg",LOG(G370*133.322),0)))</f>
        <v>0.54650574687819153</v>
      </c>
      <c r="L370" s="154">
        <f>IF(H370="Pa",G370/133.322,IF(H370="log-Pa",(10^G370)/133.322,IF(H370="mm Hg",G370,0)))</f>
        <v>2.64E-2</v>
      </c>
      <c r="M370" s="62" t="s">
        <v>708</v>
      </c>
      <c r="N370" s="29" t="s">
        <v>662</v>
      </c>
      <c r="O370" s="135">
        <f>VLOOKUP(N370,References!$B$7:$F$201,5,FALSE)</f>
        <v>26</v>
      </c>
      <c r="R370"/>
    </row>
    <row r="371" spans="1:18" ht="17" thickBot="1" x14ac:dyDescent="0.25">
      <c r="A371" s="890"/>
      <c r="B371" s="891"/>
      <c r="C371" s="825"/>
      <c r="D371" s="823"/>
      <c r="E371" s="277" t="s">
        <v>121</v>
      </c>
      <c r="F371" s="225" t="s">
        <v>127</v>
      </c>
      <c r="G371" s="594">
        <v>6.8399999999999997E-6</v>
      </c>
      <c r="H371" s="210" t="s">
        <v>705</v>
      </c>
      <c r="I371" s="210" t="s">
        <v>661</v>
      </c>
      <c r="J371" s="155">
        <f>IF(H371="Pa",G371,IF(H371="log-Pa",10^G371,IF(H371="mm Hg",G371*133.322,0)))</f>
        <v>9.1192247999999994E-4</v>
      </c>
      <c r="K371" s="465">
        <f>IF(H371="Pa",LOG(G371),IF(H371="log-Pa",G371,IF(H371="mm Hg",LOG(G371*133.322),0)))</f>
        <v>-3.0400420782715232</v>
      </c>
      <c r="L371" s="155">
        <f>IF(H371="Pa",G371/133.322,IF(H371="log-Pa",(10^G371)/133.322,IF(H371="mm Hg",G371,0)))</f>
        <v>6.8399999999999997E-6</v>
      </c>
      <c r="M371" s="210" t="s">
        <v>708</v>
      </c>
      <c r="N371" s="341" t="s">
        <v>662</v>
      </c>
      <c r="O371" s="139">
        <f>VLOOKUP(N371,References!$B$7:$F$201,5,FALSE)</f>
        <v>26</v>
      </c>
      <c r="R371"/>
    </row>
    <row r="373" spans="1:18" x14ac:dyDescent="0.2">
      <c r="A373" s="70" t="s">
        <v>714</v>
      </c>
      <c r="R373"/>
    </row>
    <row r="374" spans="1:18" ht="27" customHeight="1" x14ac:dyDescent="0.2">
      <c r="A374" s="887" t="s">
        <v>814</v>
      </c>
      <c r="B374" s="887"/>
      <c r="C374" s="887"/>
      <c r="D374" s="887"/>
      <c r="E374" s="887"/>
      <c r="F374" s="887"/>
      <c r="G374" s="887"/>
      <c r="H374" s="887"/>
      <c r="I374" s="887"/>
      <c r="R374"/>
    </row>
    <row r="375" spans="1:18" ht="27" customHeight="1" x14ac:dyDescent="0.2">
      <c r="A375" s="887" t="s">
        <v>1036</v>
      </c>
      <c r="B375" s="887"/>
      <c r="C375" s="887"/>
      <c r="D375" s="887"/>
      <c r="E375" s="887"/>
      <c r="F375" s="887"/>
      <c r="G375" s="887"/>
      <c r="H375" s="887"/>
      <c r="I375" s="887"/>
      <c r="R375"/>
    </row>
    <row r="376" spans="1:18" s="2" customFormat="1" ht="48" customHeight="1" x14ac:dyDescent="0.2">
      <c r="A376" s="812" t="s">
        <v>1029</v>
      </c>
      <c r="B376" s="812"/>
      <c r="C376" s="812"/>
      <c r="D376" s="812"/>
      <c r="E376" s="812"/>
      <c r="F376" s="812"/>
      <c r="G376" s="812"/>
      <c r="H376" s="812"/>
      <c r="I376" s="812"/>
      <c r="J376" s="812"/>
      <c r="K376" s="812"/>
      <c r="L376" s="812"/>
      <c r="M376" s="812"/>
      <c r="N376" s="812"/>
      <c r="O376" s="812"/>
    </row>
    <row r="377" spans="1:18" x14ac:dyDescent="0.2">
      <c r="A377" s="2" t="s">
        <v>1030</v>
      </c>
      <c r="R377"/>
    </row>
    <row r="378" spans="1:18" x14ac:dyDescent="0.2">
      <c r="A378" s="2" t="s">
        <v>113</v>
      </c>
    </row>
    <row r="379" spans="1:18" x14ac:dyDescent="0.2">
      <c r="A379" s="70" t="s">
        <v>801</v>
      </c>
      <c r="R379"/>
    </row>
    <row r="380" spans="1:18" x14ac:dyDescent="0.2">
      <c r="A380" s="70" t="s">
        <v>566</v>
      </c>
      <c r="R380"/>
    </row>
    <row r="381" spans="1:18" x14ac:dyDescent="0.2">
      <c r="A381" s="70" t="s">
        <v>716</v>
      </c>
      <c r="R381"/>
    </row>
    <row r="382" spans="1:18" x14ac:dyDescent="0.2">
      <c r="A382" s="70" t="s">
        <v>717</v>
      </c>
      <c r="R382"/>
    </row>
    <row r="383" spans="1:18" x14ac:dyDescent="0.2">
      <c r="A383" s="10" t="s">
        <v>718</v>
      </c>
      <c r="R383"/>
    </row>
    <row r="384" spans="1:18" x14ac:dyDescent="0.2">
      <c r="A384" s="70" t="s">
        <v>719</v>
      </c>
      <c r="R384"/>
    </row>
    <row r="385" spans="1:18" x14ac:dyDescent="0.2">
      <c r="A385" s="70" t="s">
        <v>720</v>
      </c>
      <c r="R385"/>
    </row>
    <row r="386" spans="1:18" x14ac:dyDescent="0.2">
      <c r="A386" s="70" t="s">
        <v>721</v>
      </c>
      <c r="R386"/>
    </row>
    <row r="387" spans="1:18" x14ac:dyDescent="0.2">
      <c r="A387" s="70" t="s">
        <v>722</v>
      </c>
      <c r="R387"/>
    </row>
    <row r="388" spans="1:18" x14ac:dyDescent="0.2">
      <c r="A388" s="70" t="s">
        <v>723</v>
      </c>
      <c r="R388"/>
    </row>
    <row r="389" spans="1:18" x14ac:dyDescent="0.2">
      <c r="A389" s="70" t="s">
        <v>724</v>
      </c>
      <c r="R389"/>
    </row>
    <row r="390" spans="1:18" x14ac:dyDescent="0.2">
      <c r="R390"/>
    </row>
    <row r="392" spans="1:18" x14ac:dyDescent="0.2">
      <c r="A392" s="70"/>
    </row>
    <row r="393" spans="1:18" x14ac:dyDescent="0.2">
      <c r="A393" s="2"/>
    </row>
    <row r="394" spans="1:18" x14ac:dyDescent="0.2">
      <c r="A394" s="2"/>
    </row>
    <row r="395" spans="1:18" x14ac:dyDescent="0.2">
      <c r="A395" s="2"/>
    </row>
    <row r="396" spans="1:18" x14ac:dyDescent="0.2">
      <c r="A396" s="2"/>
    </row>
    <row r="397" spans="1:18" x14ac:dyDescent="0.2">
      <c r="A397" s="2"/>
    </row>
    <row r="398" spans="1:18" x14ac:dyDescent="0.2">
      <c r="A398" s="2"/>
    </row>
    <row r="399" spans="1:18" x14ac:dyDescent="0.2">
      <c r="A399" s="51"/>
    </row>
    <row r="400" spans="1:18" x14ac:dyDescent="0.2">
      <c r="A400" s="53"/>
    </row>
    <row r="401" spans="1:1" x14ac:dyDescent="0.2">
      <c r="A401" s="54"/>
    </row>
    <row r="402" spans="1:1" x14ac:dyDescent="0.2">
      <c r="A402" s="53"/>
    </row>
    <row r="403" spans="1:1" x14ac:dyDescent="0.2">
      <c r="A403" s="408"/>
    </row>
    <row r="404" spans="1:1" x14ac:dyDescent="0.2">
      <c r="A404" s="408"/>
    </row>
    <row r="405" spans="1:1" x14ac:dyDescent="0.2">
      <c r="A405" s="53"/>
    </row>
    <row r="406" spans="1:1" x14ac:dyDescent="0.2">
      <c r="A406" s="408"/>
    </row>
    <row r="407" spans="1:1" x14ac:dyDescent="0.2">
      <c r="A407" s="408"/>
    </row>
    <row r="408" spans="1:1" x14ac:dyDescent="0.2">
      <c r="A408" s="408"/>
    </row>
  </sheetData>
  <sheetProtection algorithmName="SHA-512" hashValue="ppGNJmiDqr4j+5Cn/EhV7QWiLKMMvUA3acceUCtQBtAXniaMPJULA7/HAzug2/xieDxbRkUBrUhhtnZ4SRsPjg==" saltValue="A8BntnLozdP6i+CeRgdfIw==" spinCount="100000" sheet="1" objects="1" scenarios="1"/>
  <autoFilter ref="A6:O371" xr:uid="{ADCE9937-52E6-41F9-9EEE-705EF7551CE9}">
    <filterColumn colId="9" showButton="0"/>
    <filterColumn colId="10" showButton="0"/>
  </autoFilter>
  <mergeCells count="189">
    <mergeCell ref="N6:N7"/>
    <mergeCell ref="O6:O7"/>
    <mergeCell ref="A9:A19"/>
    <mergeCell ref="B9:B19"/>
    <mergeCell ref="F6:F7"/>
    <mergeCell ref="G6:G7"/>
    <mergeCell ref="H6:H7"/>
    <mergeCell ref="I6:I7"/>
    <mergeCell ref="J6:L6"/>
    <mergeCell ref="M6:M7"/>
    <mergeCell ref="A128:A137"/>
    <mergeCell ref="B128:B137"/>
    <mergeCell ref="C128:C137"/>
    <mergeCell ref="D128:D137"/>
    <mergeCell ref="B199:B201"/>
    <mergeCell ref="C199:C201"/>
    <mergeCell ref="D191:D198"/>
    <mergeCell ref="D199:D201"/>
    <mergeCell ref="A6:A7"/>
    <mergeCell ref="B6:B7"/>
    <mergeCell ref="C6:C7"/>
    <mergeCell ref="D6:D7"/>
    <mergeCell ref="E6:E7"/>
    <mergeCell ref="C9:C19"/>
    <mergeCell ref="D9:D19"/>
    <mergeCell ref="A20:A27"/>
    <mergeCell ref="B20:B27"/>
    <mergeCell ref="C20:C27"/>
    <mergeCell ref="D20:D27"/>
    <mergeCell ref="A28:A42"/>
    <mergeCell ref="B28:B42"/>
    <mergeCell ref="C28:C42"/>
    <mergeCell ref="D28:D42"/>
    <mergeCell ref="A112:A127"/>
    <mergeCell ref="B112:B127"/>
    <mergeCell ref="C112:C127"/>
    <mergeCell ref="D112:D127"/>
    <mergeCell ref="A43:A57"/>
    <mergeCell ref="B43:B57"/>
    <mergeCell ref="A149:A153"/>
    <mergeCell ref="B149:B153"/>
    <mergeCell ref="C149:C153"/>
    <mergeCell ref="D149:D153"/>
    <mergeCell ref="C43:C57"/>
    <mergeCell ref="D43:D57"/>
    <mergeCell ref="A58:A78"/>
    <mergeCell ref="B58:B78"/>
    <mergeCell ref="C58:C78"/>
    <mergeCell ref="D58:D78"/>
    <mergeCell ref="A79:A94"/>
    <mergeCell ref="B79:B94"/>
    <mergeCell ref="C79:C94"/>
    <mergeCell ref="D79:D94"/>
    <mergeCell ref="A155:A159"/>
    <mergeCell ref="B155:B159"/>
    <mergeCell ref="C155:C159"/>
    <mergeCell ref="D155:D159"/>
    <mergeCell ref="A138:A142"/>
    <mergeCell ref="B138:B142"/>
    <mergeCell ref="C138:C142"/>
    <mergeCell ref="D138:D142"/>
    <mergeCell ref="A143:A147"/>
    <mergeCell ref="B143:B147"/>
    <mergeCell ref="C143:C147"/>
    <mergeCell ref="D143:D147"/>
    <mergeCell ref="A174:A175"/>
    <mergeCell ref="B174:B175"/>
    <mergeCell ref="C174:C175"/>
    <mergeCell ref="D174:D175"/>
    <mergeCell ref="A176:A180"/>
    <mergeCell ref="B176:B180"/>
    <mergeCell ref="C176:C180"/>
    <mergeCell ref="D176:D180"/>
    <mergeCell ref="A161:A169"/>
    <mergeCell ref="B161:B169"/>
    <mergeCell ref="C161:C169"/>
    <mergeCell ref="D161:D169"/>
    <mergeCell ref="A171:A172"/>
    <mergeCell ref="B171:B172"/>
    <mergeCell ref="C171:C172"/>
    <mergeCell ref="D171:D172"/>
    <mergeCell ref="A202:A211"/>
    <mergeCell ref="B202:B211"/>
    <mergeCell ref="C202:C211"/>
    <mergeCell ref="D202:D211"/>
    <mergeCell ref="A182:A183"/>
    <mergeCell ref="B182:B183"/>
    <mergeCell ref="C182:C183"/>
    <mergeCell ref="D182:D183"/>
    <mergeCell ref="A184:A185"/>
    <mergeCell ref="B184:B185"/>
    <mergeCell ref="C184:C185"/>
    <mergeCell ref="D184:D185"/>
    <mergeCell ref="A186:A187"/>
    <mergeCell ref="B186:B187"/>
    <mergeCell ref="C186:C187"/>
    <mergeCell ref="D186:D187"/>
    <mergeCell ref="A188:A189"/>
    <mergeCell ref="B188:B189"/>
    <mergeCell ref="C188:C189"/>
    <mergeCell ref="D188:D189"/>
    <mergeCell ref="A191:A198"/>
    <mergeCell ref="B191:B198"/>
    <mergeCell ref="C191:C198"/>
    <mergeCell ref="A199:A201"/>
    <mergeCell ref="A231:A233"/>
    <mergeCell ref="B231:B233"/>
    <mergeCell ref="C231:C233"/>
    <mergeCell ref="D231:D233"/>
    <mergeCell ref="A234:A244"/>
    <mergeCell ref="B234:B244"/>
    <mergeCell ref="C234:C244"/>
    <mergeCell ref="D234:D244"/>
    <mergeCell ref="A212:A216"/>
    <mergeCell ref="B212:B216"/>
    <mergeCell ref="C212:C216"/>
    <mergeCell ref="D212:D216"/>
    <mergeCell ref="A217:A229"/>
    <mergeCell ref="B217:B229"/>
    <mergeCell ref="C217:C229"/>
    <mergeCell ref="D217:D229"/>
    <mergeCell ref="A263:A266"/>
    <mergeCell ref="B263:B266"/>
    <mergeCell ref="C263:C266"/>
    <mergeCell ref="D263:D266"/>
    <mergeCell ref="A287:A302"/>
    <mergeCell ref="B287:B302"/>
    <mergeCell ref="C287:C302"/>
    <mergeCell ref="D287:D302"/>
    <mergeCell ref="A341:A344"/>
    <mergeCell ref="B341:B344"/>
    <mergeCell ref="C341:C344"/>
    <mergeCell ref="D341:D344"/>
    <mergeCell ref="A267:A269"/>
    <mergeCell ref="B267:B269"/>
    <mergeCell ref="C267:C269"/>
    <mergeCell ref="D267:D269"/>
    <mergeCell ref="A323:A339"/>
    <mergeCell ref="B323:B339"/>
    <mergeCell ref="C323:C339"/>
    <mergeCell ref="D323:D339"/>
    <mergeCell ref="A303:A322"/>
    <mergeCell ref="B303:B322"/>
    <mergeCell ref="C303:C322"/>
    <mergeCell ref="D303:D322"/>
    <mergeCell ref="A367:A371"/>
    <mergeCell ref="B367:B371"/>
    <mergeCell ref="C367:C371"/>
    <mergeCell ref="D367:D371"/>
    <mergeCell ref="D350:D352"/>
    <mergeCell ref="C350:C352"/>
    <mergeCell ref="B350:B352"/>
    <mergeCell ref="A350:A352"/>
    <mergeCell ref="A353:A355"/>
    <mergeCell ref="B353:B355"/>
    <mergeCell ref="C353:C355"/>
    <mergeCell ref="D353:D355"/>
    <mergeCell ref="A356:A360"/>
    <mergeCell ref="B356:B360"/>
    <mergeCell ref="C356:C360"/>
    <mergeCell ref="D356:D360"/>
    <mergeCell ref="A364:A365"/>
    <mergeCell ref="B364:B365"/>
    <mergeCell ref="C364:C365"/>
    <mergeCell ref="D364:D365"/>
    <mergeCell ref="A2:R2"/>
    <mergeCell ref="A375:I375"/>
    <mergeCell ref="A376:O376"/>
    <mergeCell ref="A271:A286"/>
    <mergeCell ref="B271:B286"/>
    <mergeCell ref="C271:C286"/>
    <mergeCell ref="D271:D286"/>
    <mergeCell ref="A374:I374"/>
    <mergeCell ref="A95:A111"/>
    <mergeCell ref="B95:B111"/>
    <mergeCell ref="C95:C111"/>
    <mergeCell ref="D95:D111"/>
    <mergeCell ref="A245:A258"/>
    <mergeCell ref="B245:B258"/>
    <mergeCell ref="C245:C258"/>
    <mergeCell ref="D245:D258"/>
    <mergeCell ref="A345:A349"/>
    <mergeCell ref="B345:B349"/>
    <mergeCell ref="C345:C349"/>
    <mergeCell ref="D345:D349"/>
    <mergeCell ref="A260:A262"/>
    <mergeCell ref="B260:B262"/>
    <mergeCell ref="C260:C262"/>
    <mergeCell ref="D260:D262"/>
  </mergeCells>
  <phoneticPr fontId="87" type="noConversion"/>
  <conditionalFormatting sqref="J9:M9 J10:J371 L10:L371">
    <cfRule type="cellIs" dxfId="60" priority="11" operator="between">
      <formula>0.01</formula>
      <formula>1</formula>
    </cfRule>
    <cfRule type="cellIs" dxfId="59" priority="12" operator="between">
      <formula>1</formula>
      <formula>10</formula>
    </cfRule>
    <cfRule type="cellIs" dxfId="58" priority="13" operator="between">
      <formula>10</formula>
      <formula>100000</formula>
    </cfRule>
    <cfRule type="cellIs" dxfId="57" priority="14" operator="greaterThanOrEqual">
      <formula>100000</formula>
    </cfRule>
    <cfRule type="cellIs" dxfId="56" priority="15" operator="lessThanOrEqual">
      <formula>0.01</formula>
    </cfRule>
  </conditionalFormatting>
  <pageMargins left="0.7" right="0.7" top="0.75" bottom="0.75" header="0.3" footer="0.3"/>
  <pageSetup orientation="portrait" horizontalDpi="4294967293" verticalDpi="4294967294" r:id="rId1"/>
  <extLst>
    <ext xmlns:x14="http://schemas.microsoft.com/office/spreadsheetml/2009/9/main" uri="{78C0D931-6437-407d-A8EE-F0AAD7539E65}">
      <x14:conditionalFormattings>
        <x14:conditionalFormatting xmlns:xm="http://schemas.microsoft.com/office/excel/2006/main">
          <x14:cfRule type="expression" priority="21" id="{4C0C94D4-FDD9-472E-891F-1B45CFF0DDA5}">
            <xm:f>(VLOOKUP(N9,References!$B$8:$C$201,2,FALSE)="Secondary")</xm:f>
            <x14:dxf>
              <font>
                <strike val="0"/>
              </font>
              <fill>
                <patternFill>
                  <bgColor rgb="FFFFC000"/>
                </patternFill>
              </fill>
            </x14:dxf>
          </x14:cfRule>
          <xm:sqref>O9:O147 O174:O180 O182:O189 O231:O258 O260:O269 Q345:Q349 O362:O365</xm:sqref>
        </x14:conditionalFormatting>
        <x14:conditionalFormatting xmlns:xm="http://schemas.microsoft.com/office/excel/2006/main">
          <x14:cfRule type="expression" priority="47" id="{5353E57F-DEC2-4F73-BD31-0560AA53F430}">
            <xm:f>(VLOOKUP(N149,References!$B$8:$C$201,2,FALSE)="Secondary")</xm:f>
            <x14:dxf>
              <font>
                <strike val="0"/>
              </font>
              <fill>
                <patternFill>
                  <bgColor rgb="FFFFC000"/>
                </patternFill>
              </fill>
            </x14:dxf>
          </x14:cfRule>
          <xm:sqref>O149:O172</xm:sqref>
        </x14:conditionalFormatting>
        <x14:conditionalFormatting xmlns:xm="http://schemas.microsoft.com/office/excel/2006/main">
          <x14:cfRule type="expression" priority="16" id="{BB596A5B-AEC3-441E-BAA0-D6441F6751A3}">
            <xm:f>(VLOOKUP(N191,References!$B$8:$C$201,2,FALSE)="Secondary")</xm:f>
            <x14:dxf>
              <font>
                <strike val="0"/>
              </font>
              <fill>
                <patternFill>
                  <bgColor rgb="FFFFC000"/>
                </patternFill>
              </fill>
            </x14:dxf>
          </x14:cfRule>
          <xm:sqref>O191:O229</xm:sqref>
        </x14:conditionalFormatting>
        <x14:conditionalFormatting xmlns:xm="http://schemas.microsoft.com/office/excel/2006/main">
          <x14:cfRule type="expression" priority="23" id="{3389312E-8D9D-4E3D-9EC3-36BB316A75C9}">
            <xm:f>(VLOOKUP(N271,References!$B$8:$C$201,2,FALSE)="Secondary")</xm:f>
            <x14:dxf>
              <font>
                <strike val="0"/>
              </font>
              <fill>
                <patternFill>
                  <bgColor rgb="FFFFC000"/>
                </patternFill>
              </fill>
            </x14:dxf>
          </x14:cfRule>
          <xm:sqref>O271:O339</xm:sqref>
        </x14:conditionalFormatting>
        <x14:conditionalFormatting xmlns:xm="http://schemas.microsoft.com/office/excel/2006/main">
          <x14:cfRule type="expression" priority="25" id="{6AEE8335-3BF2-4B43-9B9B-1F714081F5F2}">
            <xm:f>(VLOOKUP(N341,References!$B$8:$C$201,2,FALSE)="Secondary")</xm:f>
            <x14:dxf>
              <font>
                <strike val="0"/>
              </font>
              <fill>
                <patternFill>
                  <bgColor rgb="FFFFC000"/>
                </patternFill>
              </fill>
            </x14:dxf>
          </x14:cfRule>
          <xm:sqref>O341:O360</xm:sqref>
        </x14:conditionalFormatting>
        <x14:conditionalFormatting xmlns:xm="http://schemas.microsoft.com/office/excel/2006/main">
          <x14:cfRule type="expression" priority="32" id="{0F1ABEEF-932E-480B-901B-1BE196E365BB}">
            <xm:f>(VLOOKUP(N367,References!$B$8:$C$201,2,FALSE)="Secondary")</xm:f>
            <x14:dxf>
              <font>
                <strike val="0"/>
              </font>
              <fill>
                <patternFill>
                  <bgColor rgb="FFFFC000"/>
                </patternFill>
              </fill>
            </x14:dxf>
          </x14:cfRule>
          <xm:sqref>O367:O371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9E02C-DA4D-42AE-9956-49C52917B663}">
  <sheetPr>
    <tabColor rgb="FF92D050"/>
  </sheetPr>
  <dimension ref="A1:AC300"/>
  <sheetViews>
    <sheetView zoomScale="110" zoomScaleNormal="110" workbookViewId="0">
      <pane ySplit="7" topLeftCell="A8" activePane="bottomLeft" state="frozen"/>
      <selection pane="bottomLeft" activeCell="A4" sqref="A4"/>
    </sheetView>
  </sheetViews>
  <sheetFormatPr baseColWidth="10" defaultColWidth="41.5" defaultRowHeight="15" x14ac:dyDescent="0.2"/>
  <cols>
    <col min="1" max="1" width="46.6640625" style="51" customWidth="1"/>
    <col min="2" max="2" width="12.83203125" style="51" customWidth="1"/>
    <col min="3" max="3" width="10.6640625" style="52" customWidth="1"/>
    <col min="4" max="4" width="13.5" style="49" customWidth="1"/>
    <col min="5" max="5" width="14.83203125" style="50" customWidth="1"/>
    <col min="6" max="6" width="5.83203125" style="49" bestFit="1" customWidth="1"/>
    <col min="7" max="10" width="13.6640625" style="50" customWidth="1"/>
    <col min="11" max="11" width="18" style="50" customWidth="1"/>
    <col min="12" max="12" width="10.33203125" style="50" customWidth="1"/>
    <col min="13" max="13" width="6.33203125" style="50" customWidth="1"/>
    <col min="14" max="14" width="4" style="50" bestFit="1" customWidth="1"/>
    <col min="15" max="15" width="25" style="50" hidden="1" customWidth="1"/>
    <col min="16" max="16" width="12.1640625" style="50" customWidth="1"/>
    <col min="17" max="17" width="5" style="50" bestFit="1" customWidth="1"/>
    <col min="18" max="18" width="18.1640625" style="50" customWidth="1"/>
    <col min="19" max="16384" width="41.5" style="50"/>
  </cols>
  <sheetData>
    <row r="1" spans="1:29" ht="21" x14ac:dyDescent="0.25">
      <c r="A1" s="804" t="str">
        <f>ReadMe!B12</f>
        <v>July 2023</v>
      </c>
      <c r="B1" s="4"/>
      <c r="C1" s="4"/>
      <c r="D1" s="5"/>
      <c r="E1" s="5"/>
    </row>
    <row r="2" spans="1:29" ht="27.75" customHeight="1" x14ac:dyDescent="0.2">
      <c r="A2" s="844" t="s">
        <v>1043</v>
      </c>
      <c r="B2" s="844"/>
      <c r="C2" s="844"/>
      <c r="D2" s="844"/>
      <c r="E2" s="844"/>
      <c r="F2" s="844"/>
      <c r="G2" s="844"/>
      <c r="H2" s="844"/>
      <c r="I2" s="844"/>
      <c r="J2" s="844"/>
      <c r="K2" s="844"/>
      <c r="L2" s="844"/>
      <c r="M2" s="844"/>
      <c r="N2" s="844"/>
      <c r="O2" s="844"/>
      <c r="P2" s="844"/>
      <c r="Q2" s="794"/>
      <c r="R2" s="794"/>
    </row>
    <row r="3" spans="1:29" x14ac:dyDescent="0.2">
      <c r="A3" s="13"/>
    </row>
    <row r="4" spans="1:29" x14ac:dyDescent="0.2">
      <c r="A4" s="13"/>
    </row>
    <row r="5" spans="1:29" ht="20" thickBot="1" x14ac:dyDescent="0.3">
      <c r="A5" s="167" t="s">
        <v>776</v>
      </c>
    </row>
    <row r="6" spans="1:29" s="85" customFormat="1" ht="19" x14ac:dyDescent="0.25">
      <c r="A6" s="942" t="s">
        <v>32</v>
      </c>
      <c r="B6" s="940" t="s">
        <v>34</v>
      </c>
      <c r="C6" s="940" t="s">
        <v>2</v>
      </c>
      <c r="D6" s="940" t="s">
        <v>701</v>
      </c>
      <c r="E6" s="940" t="s">
        <v>650</v>
      </c>
      <c r="F6" s="940" t="s">
        <v>566</v>
      </c>
      <c r="G6" s="939" t="s">
        <v>651</v>
      </c>
      <c r="H6" s="939"/>
      <c r="I6" s="939"/>
      <c r="J6" s="939"/>
      <c r="K6" s="939"/>
      <c r="L6" s="939"/>
      <c r="M6" s="940" t="s">
        <v>912</v>
      </c>
      <c r="N6" s="940" t="s">
        <v>563</v>
      </c>
      <c r="O6" s="940" t="s">
        <v>913</v>
      </c>
      <c r="P6" s="937" t="s">
        <v>988</v>
      </c>
    </row>
    <row r="7" spans="1:29" s="85" customFormat="1" ht="41" thickBot="1" x14ac:dyDescent="0.3">
      <c r="A7" s="943"/>
      <c r="B7" s="941"/>
      <c r="C7" s="941"/>
      <c r="D7" s="941"/>
      <c r="E7" s="941"/>
      <c r="F7" s="941"/>
      <c r="G7" s="409" t="s">
        <v>768</v>
      </c>
      <c r="H7" s="409" t="s">
        <v>769</v>
      </c>
      <c r="I7" s="409" t="s">
        <v>770</v>
      </c>
      <c r="J7" s="409" t="s">
        <v>771</v>
      </c>
      <c r="K7" s="409" t="s">
        <v>767</v>
      </c>
      <c r="L7" s="409" t="s">
        <v>772</v>
      </c>
      <c r="M7" s="941"/>
      <c r="N7" s="941"/>
      <c r="O7" s="941"/>
      <c r="P7" s="938"/>
    </row>
    <row r="8" spans="1:29" ht="17" thickBot="1" x14ac:dyDescent="0.25">
      <c r="A8" s="86" t="s">
        <v>140</v>
      </c>
      <c r="B8" s="245" t="s">
        <v>139</v>
      </c>
      <c r="C8" s="87"/>
      <c r="D8" s="87"/>
      <c r="E8" s="87"/>
      <c r="F8" s="87"/>
      <c r="G8" s="87"/>
      <c r="H8" s="87"/>
      <c r="I8" s="87"/>
      <c r="J8" s="87"/>
      <c r="K8" s="87"/>
      <c r="L8" s="87"/>
      <c r="M8" s="87"/>
      <c r="N8" s="87"/>
      <c r="O8" s="87"/>
      <c r="P8" s="88"/>
      <c r="Q8" s="89"/>
      <c r="R8" s="89"/>
      <c r="S8" s="89"/>
      <c r="T8" s="89"/>
      <c r="U8" s="89"/>
      <c r="V8" s="89"/>
      <c r="W8" s="89"/>
      <c r="X8" s="89"/>
      <c r="Y8" s="89"/>
      <c r="Z8" s="89"/>
      <c r="AA8" s="89"/>
      <c r="AB8" s="89"/>
      <c r="AC8" s="89"/>
    </row>
    <row r="9" spans="1:29" ht="16" x14ac:dyDescent="0.2">
      <c r="A9" s="923" t="s">
        <v>33</v>
      </c>
      <c r="B9" s="924" t="s">
        <v>35</v>
      </c>
      <c r="C9" s="921" t="s">
        <v>3</v>
      </c>
      <c r="D9" s="128">
        <v>1.24</v>
      </c>
      <c r="E9" s="128" t="s">
        <v>654</v>
      </c>
      <c r="F9" s="127" t="s">
        <v>653</v>
      </c>
      <c r="G9" s="154">
        <f t="shared" ref="G9:G16" si="0">IF(ISBLANK(D9),"",IF(E9="log",K9*R_Pa*(M9+273.15)*0.001,IF(E9="dimensionless",K9*R_Pa*(M9+273.15)*0.001,IF(E9="Pa-m3/mol",D9,IF(E9="log Pa-m3/mol",10^D9,IF(E9="mol/dm3-atm",I9*101325,IF(E9="atm-m3/mol",I9*101325,0)))))))</f>
        <v>1.24</v>
      </c>
      <c r="H9" s="154">
        <f t="shared" ref="H9:H74" si="1">IF(ISBLANK(D9),"",1/G9)</f>
        <v>0.80645161290322587</v>
      </c>
      <c r="I9" s="154">
        <f>IF(ISBLANK(D9),"",IF(E9="log",K9*R_atm*(M9+273.15)*0.001,IF(E9="dimensionless",K9*R_atm*(M9+273.15)*0.001,IF(E9="Pa-m3/mol",D9/101325,IF(E9="log Pa-m3/mol",(10^D9)/101325,IF(E9="mol/dm3-atm",1/(D9*1000),IF(E9="atm-m3/mol",D9,0)))))))</f>
        <v>1.2237848507278558E-5</v>
      </c>
      <c r="J9" s="154">
        <f>IF(ISBLANK(D9),"",1/I9)</f>
        <v>81713.709677419363</v>
      </c>
      <c r="K9" s="154">
        <f>IF(ISBLANK(D9),"",IF(E9="log",10^D9,IF(E9="dimensionless",D9,I9/(R_atm*(M9+273.15)*0.001))))</f>
        <v>5.0021036475928133E-4</v>
      </c>
      <c r="L9" s="154">
        <f>IF(ISBLANK(D9),"",IF(E9="log",D9,IF(E9="dimensionless",LOG(D9),LOG(K9))))</f>
        <v>-3.3008473135828735</v>
      </c>
      <c r="M9" s="128">
        <v>25</v>
      </c>
      <c r="N9" s="129"/>
      <c r="O9" s="129" t="s">
        <v>582</v>
      </c>
      <c r="P9" s="135">
        <f>VLOOKUP(O9,References!$B$7:$F$201,5,FALSE)</f>
        <v>50</v>
      </c>
    </row>
    <row r="10" spans="1:29" ht="16" x14ac:dyDescent="0.2">
      <c r="A10" s="923"/>
      <c r="B10" s="924"/>
      <c r="C10" s="921"/>
      <c r="D10" s="152">
        <v>-3.2477764384239598</v>
      </c>
      <c r="E10" s="128" t="s">
        <v>652</v>
      </c>
      <c r="F10" s="127" t="s">
        <v>655</v>
      </c>
      <c r="G10" s="154">
        <f t="shared" si="0"/>
        <v>1.4011755819050429</v>
      </c>
      <c r="H10" s="154">
        <f t="shared" si="1"/>
        <v>0.71368643081861072</v>
      </c>
      <c r="I10" s="154">
        <f t="shared" ref="I10:I16" si="2">IF(ISBLANK(D10),"",IF(E10="log",K10*R_atm*(M10+273.15)*0.001,IF(E10="dimensionless",K10*R_atm*(M10+273.15)*0.001,IF(E10="Pa-m3/mol",D10/101325,IF(E10="log Pa-m3/mol",(10^D10)/101325,IF(E10="mol/dm3-atm",1/(D10*1000),IF(E10="atm-m3/mol",D10,0)))))))</f>
        <v>1.3828527825364401E-5</v>
      </c>
      <c r="J10" s="154">
        <f t="shared" ref="J10:J74" si="3">IF(ISBLANK(D10),"",1/I10)</f>
        <v>72314.277602695467</v>
      </c>
      <c r="K10" s="154">
        <f t="shared" ref="K10:K16" si="4">IF(ISBLANK(D10),"",IF(E10="log",10^D10,IF(E10="dimensionless",D10,I10/(R_atm*(M10+273.15)*0.001))))</f>
        <v>5.6522786202945353E-4</v>
      </c>
      <c r="L10" s="154">
        <f t="shared" ref="L10:L74" si="5">IF(ISBLANK(D10),"",IF(E10="log",D10,IF(E10="dimensionless",LOG(D10),LOG(K10))))</f>
        <v>-3.2477764384239598</v>
      </c>
      <c r="M10" s="128">
        <v>25</v>
      </c>
      <c r="N10" s="129"/>
      <c r="O10" s="129" t="s">
        <v>656</v>
      </c>
      <c r="P10" s="135">
        <f>VLOOKUP(O10,References!$B$7:$F$201,5,FALSE)</f>
        <v>93</v>
      </c>
    </row>
    <row r="11" spans="1:29" ht="16" x14ac:dyDescent="0.2">
      <c r="A11" s="923"/>
      <c r="B11" s="924"/>
      <c r="C11" s="921"/>
      <c r="D11" s="152">
        <v>-2.7878250311291386</v>
      </c>
      <c r="E11" s="128" t="s">
        <v>652</v>
      </c>
      <c r="F11" s="127" t="s">
        <v>657</v>
      </c>
      <c r="G11" s="154">
        <f t="shared" si="0"/>
        <v>4.0405823982610025</v>
      </c>
      <c r="H11" s="154">
        <f t="shared" si="1"/>
        <v>0.24748907494879521</v>
      </c>
      <c r="I11" s="154">
        <f t="shared" si="2"/>
        <v>3.9877447799269858E-5</v>
      </c>
      <c r="J11" s="154">
        <f t="shared" si="3"/>
        <v>25076.830519186577</v>
      </c>
      <c r="K11" s="154">
        <f t="shared" si="4"/>
        <v>1.629952576833932E-3</v>
      </c>
      <c r="L11" s="154">
        <f t="shared" si="5"/>
        <v>-2.7878250311291386</v>
      </c>
      <c r="M11" s="128">
        <v>25</v>
      </c>
      <c r="N11" s="129"/>
      <c r="O11" s="129" t="s">
        <v>656</v>
      </c>
      <c r="P11" s="135">
        <f>VLOOKUP(O11,References!$B$7:$F$201,5,FALSE)</f>
        <v>93</v>
      </c>
      <c r="S11" s="159"/>
      <c r="T11" s="160"/>
    </row>
    <row r="12" spans="1:29" ht="16" x14ac:dyDescent="0.2">
      <c r="A12" s="923"/>
      <c r="B12" s="924"/>
      <c r="C12" s="921"/>
      <c r="D12" s="152">
        <v>-2.3127627104401896</v>
      </c>
      <c r="E12" s="128" t="s">
        <v>652</v>
      </c>
      <c r="F12" s="127" t="s">
        <v>658</v>
      </c>
      <c r="G12" s="154">
        <f t="shared" si="0"/>
        <v>12.064415565687284</v>
      </c>
      <c r="H12" s="154">
        <f t="shared" si="1"/>
        <v>8.2888391447997353E-2</v>
      </c>
      <c r="I12" s="154">
        <f t="shared" si="2"/>
        <v>1.1906652421107655E-4</v>
      </c>
      <c r="J12" s="154">
        <f t="shared" si="3"/>
        <v>8398.666263468298</v>
      </c>
      <c r="K12" s="154">
        <f t="shared" si="4"/>
        <v>4.8667304118709771E-3</v>
      </c>
      <c r="L12" s="154">
        <f t="shared" si="5"/>
        <v>-2.3127627104401896</v>
      </c>
      <c r="M12" s="128">
        <v>25</v>
      </c>
      <c r="N12" s="129"/>
      <c r="O12" s="129" t="s">
        <v>656</v>
      </c>
      <c r="P12" s="135">
        <f>VLOOKUP(O12,References!$B$7:$F$201,5,FALSE)</f>
        <v>93</v>
      </c>
    </row>
    <row r="13" spans="1:29" ht="16" x14ac:dyDescent="0.2">
      <c r="A13" s="923"/>
      <c r="B13" s="924"/>
      <c r="C13" s="921"/>
      <c r="D13" s="152">
        <v>-3.1971099999999999</v>
      </c>
      <c r="E13" s="128" t="s">
        <v>652</v>
      </c>
      <c r="F13" s="127" t="s">
        <v>659</v>
      </c>
      <c r="G13" s="154">
        <f t="shared" si="0"/>
        <v>1.5745592179029781</v>
      </c>
      <c r="H13" s="154">
        <f t="shared" si="1"/>
        <v>0.63509837459896568</v>
      </c>
      <c r="I13" s="154">
        <f t="shared" si="2"/>
        <v>1.5539691269706236E-5</v>
      </c>
      <c r="J13" s="154">
        <f t="shared" si="3"/>
        <v>64351.34280623994</v>
      </c>
      <c r="K13" s="154">
        <f t="shared" si="4"/>
        <v>6.3517003284059722E-4</v>
      </c>
      <c r="L13" s="154">
        <f t="shared" si="5"/>
        <v>-3.1971099999999999</v>
      </c>
      <c r="M13" s="128">
        <v>25</v>
      </c>
      <c r="N13" s="129"/>
      <c r="O13" s="129" t="s">
        <v>656</v>
      </c>
      <c r="P13" s="135">
        <f>VLOOKUP(O13,References!$B$7:$F$201,5,FALSE)</f>
        <v>93</v>
      </c>
    </row>
    <row r="14" spans="1:29" ht="16" x14ac:dyDescent="0.2">
      <c r="A14" s="923"/>
      <c r="B14" s="924"/>
      <c r="C14" s="921"/>
      <c r="D14" s="128">
        <v>-3.23</v>
      </c>
      <c r="E14" s="128" t="s">
        <v>652</v>
      </c>
      <c r="F14" s="127" t="s">
        <v>657</v>
      </c>
      <c r="G14" s="154">
        <f t="shared" si="0"/>
        <v>1.4597181187805028</v>
      </c>
      <c r="H14" s="154">
        <f>IF(ISBLANK(D14),"",1/G14)</f>
        <v>0.68506377165163457</v>
      </c>
      <c r="I14" s="154">
        <f>IF(ISBLANK(D14),"",IF(E14="log",K14*R_atm*(M14+273.15)*0.001,IF(E14="dimensionless",K14*R_atm*(M14+273.15)*0.001,IF(E14="Pa-m3/mol",D14/101325,IF(E14="log Pa-m3/mol",(10^D14)/101325,IF(E14="mol/dm3-atm",1/(D14*1000),IF(E14="atm-m3/mol",D14,0)))))))</f>
        <v>1.4406297742714123E-5</v>
      </c>
      <c r="J14" s="154">
        <f>IF(ISBLANK(D14),"",1/I14)</f>
        <v>69414.086662601607</v>
      </c>
      <c r="K14" s="154">
        <f>IF(ISBLANK(D14),"",IF(E14="log",10^D14,IF(E14="dimensionless",D14,I14/(R_atm*(M14+273.15)*0.001))))</f>
        <v>5.8884365535558883E-4</v>
      </c>
      <c r="L14" s="154">
        <f>IF(ISBLANK(D14),"",IF(E14="log",D14,IF(E14="dimensionless",LOG(D14),LOG(K14))))</f>
        <v>-3.23</v>
      </c>
      <c r="M14" s="130">
        <v>25</v>
      </c>
      <c r="N14" s="129"/>
      <c r="O14" s="129" t="s">
        <v>492</v>
      </c>
      <c r="P14" s="135">
        <f>VLOOKUP(O14,References!$B$7:$F$201,5,FALSE)</f>
        <v>84</v>
      </c>
    </row>
    <row r="15" spans="1:29" x14ac:dyDescent="0.2">
      <c r="A15" s="923"/>
      <c r="B15" s="924"/>
      <c r="C15" s="921"/>
      <c r="D15" s="126">
        <v>0.3</v>
      </c>
      <c r="E15" s="126" t="s">
        <v>652</v>
      </c>
      <c r="F15" s="481" t="s">
        <v>664</v>
      </c>
      <c r="G15" s="154">
        <f t="shared" si="0"/>
        <v>4946.1695415928389</v>
      </c>
      <c r="H15" s="154">
        <f>IF(ISBLANK(D15),"",1/G15)</f>
        <v>2.0217665237531773E-4</v>
      </c>
      <c r="I15" s="154">
        <f>IF(ISBLANK(D15),"",IF(E15="log",K15*R_atm*(M15+273.15)*0.001,IF(E15="dimensionless",K15*R_atm*(M15+273.15)*0.001,IF(E15="Pa-m3/mol",D15/101325,IF(E15="log Pa-m3/mol",(10^D15)/101325,IF(E15="mol/dm3-atm",1/(D15*1000),IF(E15="atm-m3/mol",D15,0)))))))</f>
        <v>4.8814898017200667E-2</v>
      </c>
      <c r="J15" s="154">
        <f>IF(ISBLANK(D15),"",1/I15)</f>
        <v>20.485549301928991</v>
      </c>
      <c r="K15" s="154">
        <f>IF(ISBLANK(D15),"",IF(E15="log",10^D15,IF(E15="dimensionless",D15,I15/(R_atm*(M15+273.15)*0.001))))</f>
        <v>1.9952623149688797</v>
      </c>
      <c r="L15" s="154">
        <f>IF(ISBLANK(D15),"",IF(E15="log",D15,IF(E15="dimensionless",LOG(D15),LOG(K15))))</f>
        <v>0.3</v>
      </c>
      <c r="M15" s="126">
        <v>25</v>
      </c>
      <c r="N15" s="129"/>
      <c r="O15" s="129" t="s">
        <v>580</v>
      </c>
      <c r="P15" s="135">
        <f>VLOOKUP(O15,References!$B$7:$F$201,5,FALSE)</f>
        <v>44</v>
      </c>
    </row>
    <row r="16" spans="1:29" ht="16" x14ac:dyDescent="0.2">
      <c r="A16" s="923"/>
      <c r="B16" s="924"/>
      <c r="C16" s="921"/>
      <c r="D16" s="149">
        <v>4.99E-5</v>
      </c>
      <c r="E16" s="128" t="s">
        <v>660</v>
      </c>
      <c r="F16" s="127" t="s">
        <v>661</v>
      </c>
      <c r="G16" s="179">
        <f t="shared" si="0"/>
        <v>5.0561175</v>
      </c>
      <c r="H16" s="179">
        <f t="shared" si="1"/>
        <v>0.19778021377074406</v>
      </c>
      <c r="I16" s="179">
        <f t="shared" si="2"/>
        <v>4.99E-5</v>
      </c>
      <c r="J16" s="179">
        <f t="shared" si="3"/>
        <v>20040.080160320642</v>
      </c>
      <c r="K16" s="179">
        <f t="shared" si="4"/>
        <v>2.0396148217264403E-3</v>
      </c>
      <c r="L16" s="154">
        <f t="shared" si="5"/>
        <v>-2.690451840707988</v>
      </c>
      <c r="M16" s="128">
        <v>25</v>
      </c>
      <c r="N16" s="129"/>
      <c r="O16" s="129" t="s">
        <v>662</v>
      </c>
      <c r="P16" s="135">
        <f>VLOOKUP(O16,References!$B$7:$F$201,5,FALSE)</f>
        <v>26</v>
      </c>
    </row>
    <row r="17" spans="1:16" ht="18" customHeight="1" x14ac:dyDescent="0.2">
      <c r="A17" s="933" t="s">
        <v>36</v>
      </c>
      <c r="B17" s="935" t="s">
        <v>37</v>
      </c>
      <c r="C17" s="920" t="s">
        <v>4</v>
      </c>
      <c r="D17" s="172">
        <v>1.5</v>
      </c>
      <c r="E17" s="172" t="s">
        <v>654</v>
      </c>
      <c r="F17" s="173" t="s">
        <v>653</v>
      </c>
      <c r="G17" s="154">
        <f t="shared" ref="G17:G81" si="6">IF(ISBLANK(D17),"",IF(E17="log",K17*R_Pa*(M17+273.15)*0.001,IF(E17="dimensionless",K17*R_Pa*(M17+273.15)*0.001,IF(E17="Pa-m3/mol",D17,IF(E17="log Pa-m3/mol",10^D17,IF(E17="mol/dm3-atm",I17*101325,IF(E17="atm-m3/mol",I17*101325,0)))))))</f>
        <v>1.5</v>
      </c>
      <c r="H17" s="154">
        <f t="shared" si="1"/>
        <v>0.66666666666666663</v>
      </c>
      <c r="I17" s="154">
        <f t="shared" ref="I17:I81" si="7">IF(ISBLANK(D17),"",IF(E17="log",K17*R_atm*(M17+273.15)*0.001,IF(E17="dimensionless",K17*R_atm*(M17+273.15)*0.001,IF(E17="Pa-m3/mol",D17/101325,IF(E17="log Pa-m3/mol",(10^D17)/101325,IF(E17="mol/dm3-atm",1/(D17*1000),IF(E17="atm-m3/mol",D17,0)))))))</f>
        <v>1.4803849000740193E-5</v>
      </c>
      <c r="J17" s="154">
        <f t="shared" si="3"/>
        <v>67550</v>
      </c>
      <c r="K17" s="154">
        <f t="shared" ref="K17:K81" si="8">IF(ISBLANK(D17),"",IF(E17="log",10^D17,IF(E17="dimensionless",D17,I17/(R_atm*(M17+273.15)*0.001))))</f>
        <v>6.0509318317655012E-4</v>
      </c>
      <c r="L17" s="174">
        <f t="shared" si="5"/>
        <v>-3.2181777396894273</v>
      </c>
      <c r="M17" s="172">
        <v>25</v>
      </c>
      <c r="N17" s="175"/>
      <c r="O17" s="175" t="s">
        <v>582</v>
      </c>
      <c r="P17" s="189">
        <f>VLOOKUP(O17,References!$B$7:$F$201,5,FALSE)</f>
        <v>50</v>
      </c>
    </row>
    <row r="18" spans="1:16" ht="16" x14ac:dyDescent="0.2">
      <c r="A18" s="923"/>
      <c r="B18" s="924"/>
      <c r="C18" s="921"/>
      <c r="D18" s="126">
        <v>-2.9</v>
      </c>
      <c r="E18" s="128" t="s">
        <v>652</v>
      </c>
      <c r="F18" s="127" t="s">
        <v>657</v>
      </c>
      <c r="G18" s="154">
        <f>IF(ISBLANK(D18),"",IF(E18="log",K18*R_Pa*(M18+273.15)*0.001,IF(E18="dimensionless",K18*R_Pa*(M18+273.15)*0.001,IF(E18="Pa-m3/mol",D18,IF(E18="log Pa-m3/mol",10^D18,IF(E18="mol/dm3-atm",I18*101325,IF(E18="atm-m3/mol",I18*101325,0)))))))</f>
        <v>3.1208219993122297</v>
      </c>
      <c r="H18" s="154">
        <f>IF(ISBLANK(D18),"",1/G18)</f>
        <v>0.32042840002421835</v>
      </c>
      <c r="I18" s="154">
        <f>IF(ISBLANK(D18),"",IF(E18="log",K18*R_atm*(M18+273.15)*0.001,IF(E18="dimensionless",K18*R_atm*(M18+273.15)*0.001,IF(E18="Pa-m3/mol",D18/101325,IF(E18="log Pa-m3/mol",(10^D18)/101325,IF(E18="mol/dm3-atm",1/(D18*1000),IF(E18="atm-m3/mol",D18,0)))))))</f>
        <v>3.0800118424004357E-5</v>
      </c>
      <c r="J18" s="154">
        <f>IF(ISBLANK(D18),"",1/I18)</f>
        <v>32467.4076324538</v>
      </c>
      <c r="K18" s="154">
        <f>IF(ISBLANK(D18),"",IF(E18="log",10^D18,IF(E18="dimensionless",D18,I18/(R_atm*(M18+273.15)*0.001))))</f>
        <v>1.2589254117941662E-3</v>
      </c>
      <c r="L18" s="154">
        <f>IF(ISBLANK(D18),"",IF(E18="log",D18,IF(E18="dimensionless",LOG(D18),LOG(K18))))</f>
        <v>-2.9</v>
      </c>
      <c r="M18" s="130">
        <v>25</v>
      </c>
      <c r="N18" s="129"/>
      <c r="O18" s="129" t="s">
        <v>492</v>
      </c>
      <c r="P18" s="135">
        <f>VLOOKUP(O18,References!$B$7:$F$201,5,FALSE)</f>
        <v>84</v>
      </c>
    </row>
    <row r="19" spans="1:16" x14ac:dyDescent="0.2">
      <c r="A19" s="923"/>
      <c r="B19" s="924"/>
      <c r="C19" s="921"/>
      <c r="D19" s="126">
        <v>0.86</v>
      </c>
      <c r="E19" s="126" t="s">
        <v>652</v>
      </c>
      <c r="F19" s="481" t="s">
        <v>664</v>
      </c>
      <c r="G19" s="154">
        <f t="shared" si="6"/>
        <v>17958.456157246525</v>
      </c>
      <c r="H19" s="154">
        <f t="shared" si="1"/>
        <v>5.5684073911692234E-5</v>
      </c>
      <c r="I19" s="154">
        <f t="shared" si="7"/>
        <v>0.177236182158861</v>
      </c>
      <c r="J19" s="154">
        <f t="shared" si="3"/>
        <v>5.6421887891021951</v>
      </c>
      <c r="K19" s="154">
        <f t="shared" si="8"/>
        <v>7.2443596007499025</v>
      </c>
      <c r="L19" s="154">
        <f t="shared" si="5"/>
        <v>0.86</v>
      </c>
      <c r="M19" s="126">
        <v>25</v>
      </c>
      <c r="N19" s="129"/>
      <c r="O19" s="129" t="s">
        <v>580</v>
      </c>
      <c r="P19" s="135">
        <f>VLOOKUP(O19,References!$B$7:$F$201,5,FALSE)</f>
        <v>44</v>
      </c>
    </row>
    <row r="20" spans="1:16" ht="16" x14ac:dyDescent="0.2">
      <c r="A20" s="934"/>
      <c r="B20" s="936"/>
      <c r="C20" s="922"/>
      <c r="D20" s="176">
        <v>2.9700000000000001E-10</v>
      </c>
      <c r="E20" s="177" t="s">
        <v>660</v>
      </c>
      <c r="F20" s="178" t="s">
        <v>661</v>
      </c>
      <c r="G20" s="179">
        <f t="shared" si="6"/>
        <v>3.0093525000000001E-5</v>
      </c>
      <c r="H20" s="179">
        <f t="shared" si="1"/>
        <v>33229.739620067769</v>
      </c>
      <c r="I20" s="179">
        <f t="shared" si="7"/>
        <v>2.9700000000000001E-10</v>
      </c>
      <c r="J20" s="179">
        <f t="shared" si="3"/>
        <v>3367003367.0033669</v>
      </c>
      <c r="K20" s="179">
        <f t="shared" si="8"/>
        <v>1.2139591223502059E-8</v>
      </c>
      <c r="L20" s="179">
        <f t="shared" si="5"/>
        <v>-7.9157959370141651</v>
      </c>
      <c r="M20" s="177">
        <v>25</v>
      </c>
      <c r="N20" s="181"/>
      <c r="O20" s="181" t="s">
        <v>662</v>
      </c>
      <c r="P20" s="190">
        <f>VLOOKUP(O20,References!$B$7:$F$201,5,FALSE)</f>
        <v>26</v>
      </c>
    </row>
    <row r="21" spans="1:16" ht="18" customHeight="1" x14ac:dyDescent="0.2">
      <c r="A21" s="923" t="s">
        <v>38</v>
      </c>
      <c r="B21" s="924" t="s">
        <v>39</v>
      </c>
      <c r="C21" s="921" t="s">
        <v>5</v>
      </c>
      <c r="D21" s="128">
        <v>0.92800000000000005</v>
      </c>
      <c r="E21" s="128" t="s">
        <v>654</v>
      </c>
      <c r="F21" s="127" t="s">
        <v>653</v>
      </c>
      <c r="G21" s="154">
        <f t="shared" ref="G21:G26" si="9">IF(ISBLANK(D21),"",IF(E21="log",K21*R_Pa*(M21+273.15)*0.001,IF(E21="dimensionless",K21*R_Pa*(M21+273.15)*0.001,IF(E21="Pa-m3/mol",D21,IF(E21="log Pa-m3/mol",10^D21,IF(E21="mol/dm3-atm",I21*101325,IF(E21="atm-m3/mol",I21*101325,0)))))))</f>
        <v>0.92800000000000005</v>
      </c>
      <c r="H21" s="154">
        <f t="shared" ref="H21:H26" si="10">IF(ISBLANK(D21),"",1/G21)</f>
        <v>1.0775862068965516</v>
      </c>
      <c r="I21" s="154">
        <f t="shared" ref="I21:I26" si="11">IF(ISBLANK(D21),"",IF(E21="log",K21*R_atm*(M21+273.15)*0.001,IF(E21="dimensionless",K21*R_atm*(M21+273.15)*0.001,IF(E21="Pa-m3/mol",D21/101325,IF(E21="log Pa-m3/mol",(10^D21)/101325,IF(E21="mol/dm3-atm",1/(D21*1000),IF(E21="atm-m3/mol",D21,0)))))))</f>
        <v>9.1586479151245987E-6</v>
      </c>
      <c r="J21" s="154">
        <f t="shared" ref="J21:J26" si="12">IF(ISBLANK(D21),"",1/I21)</f>
        <v>109186.4224137931</v>
      </c>
      <c r="K21" s="154">
        <f t="shared" ref="K21:K26" si="13">IF(ISBLANK(D21),"",IF(E21="log",10^D21,IF(E21="dimensionless",D21,I21/(R_atm*(M21+273.15)*0.001))))</f>
        <v>3.7435098265855898E-4</v>
      </c>
      <c r="L21" s="154">
        <f t="shared" ref="L21:L26" si="14">IF(ISBLANK(D21),"",IF(E21="log",D21,IF(E21="dimensionless",LOG(D21),LOG(K21))))</f>
        <v>-3.4267210225262463</v>
      </c>
      <c r="M21" s="128">
        <v>25</v>
      </c>
      <c r="N21" s="129"/>
      <c r="O21" s="129" t="s">
        <v>582</v>
      </c>
      <c r="P21" s="135">
        <f>VLOOKUP(O21,References!$B$7:$F$201,5,FALSE)</f>
        <v>50</v>
      </c>
    </row>
    <row r="22" spans="1:16" ht="16" x14ac:dyDescent="0.2">
      <c r="A22" s="923"/>
      <c r="B22" s="924"/>
      <c r="C22" s="921"/>
      <c r="D22" s="128">
        <v>-3.04</v>
      </c>
      <c r="E22" s="128" t="s">
        <v>652</v>
      </c>
      <c r="F22" s="127" t="s">
        <v>657</v>
      </c>
      <c r="G22" s="154">
        <f t="shared" si="9"/>
        <v>2.2608356812949046</v>
      </c>
      <c r="H22" s="154">
        <f t="shared" si="10"/>
        <v>0.44231432132530973</v>
      </c>
      <c r="I22" s="154">
        <f t="shared" si="11"/>
        <v>2.2312713360916981E-5</v>
      </c>
      <c r="J22" s="154">
        <f t="shared" si="12"/>
        <v>44817.498608286842</v>
      </c>
      <c r="K22" s="154">
        <f t="shared" si="13"/>
        <v>9.1201083935590866E-4</v>
      </c>
      <c r="L22" s="154">
        <f t="shared" si="14"/>
        <v>-3.04</v>
      </c>
      <c r="M22" s="128">
        <v>25</v>
      </c>
      <c r="N22" s="129"/>
      <c r="O22" s="129" t="s">
        <v>504</v>
      </c>
      <c r="P22" s="135">
        <f>VLOOKUP(O22,References!$B$7:$F$201,5,FALSE)</f>
        <v>8</v>
      </c>
    </row>
    <row r="23" spans="1:16" ht="16" x14ac:dyDescent="0.2">
      <c r="A23" s="923"/>
      <c r="B23" s="924"/>
      <c r="C23" s="921"/>
      <c r="D23" s="128">
        <v>-2.48</v>
      </c>
      <c r="E23" s="128" t="s">
        <v>652</v>
      </c>
      <c r="F23" s="127" t="s">
        <v>655</v>
      </c>
      <c r="G23" s="154">
        <f t="shared" si="9"/>
        <v>8.2085982131939161</v>
      </c>
      <c r="H23" s="154">
        <f t="shared" si="10"/>
        <v>0.12182347996917077</v>
      </c>
      <c r="I23" s="154">
        <f t="shared" si="11"/>
        <v>8.1012565637245948E-5</v>
      </c>
      <c r="J23" s="154">
        <f t="shared" si="12"/>
        <v>12343.764107876184</v>
      </c>
      <c r="K23" s="154">
        <f t="shared" si="13"/>
        <v>3.3113112148259105E-3</v>
      </c>
      <c r="L23" s="154">
        <f t="shared" si="14"/>
        <v>-2.48</v>
      </c>
      <c r="M23" s="128">
        <v>25</v>
      </c>
      <c r="N23" s="129"/>
      <c r="O23" s="129" t="s">
        <v>504</v>
      </c>
      <c r="P23" s="135">
        <f>VLOOKUP(O23,References!$B$7:$F$201,5,FALSE)</f>
        <v>8</v>
      </c>
    </row>
    <row r="24" spans="1:16" ht="16" x14ac:dyDescent="0.2">
      <c r="A24" s="923"/>
      <c r="B24" s="924"/>
      <c r="C24" s="921"/>
      <c r="D24" s="128">
        <v>-2.58</v>
      </c>
      <c r="E24" s="128" t="s">
        <v>652</v>
      </c>
      <c r="F24" s="127" t="s">
        <v>655</v>
      </c>
      <c r="G24" s="154">
        <f t="shared" si="9"/>
        <v>6.520321328247209</v>
      </c>
      <c r="H24" s="154">
        <f t="shared" si="10"/>
        <v>0.15336667468638693</v>
      </c>
      <c r="I24" s="154">
        <f t="shared" si="11"/>
        <v>6.4350568253118516E-5</v>
      </c>
      <c r="J24" s="154">
        <f t="shared" si="12"/>
        <v>15539.878312598097</v>
      </c>
      <c r="K24" s="154">
        <f t="shared" si="13"/>
        <v>2.6302679918953791E-3</v>
      </c>
      <c r="L24" s="154">
        <f t="shared" si="14"/>
        <v>-2.58</v>
      </c>
      <c r="M24" s="130">
        <v>25</v>
      </c>
      <c r="N24" s="129"/>
      <c r="O24" s="129" t="s">
        <v>578</v>
      </c>
      <c r="P24" s="135">
        <f>VLOOKUP(O24,References!$B$7:$F$201,5,FALSE)</f>
        <v>70</v>
      </c>
    </row>
    <row r="25" spans="1:16" ht="16" x14ac:dyDescent="0.2">
      <c r="A25" s="923"/>
      <c r="B25" s="924"/>
      <c r="C25" s="921"/>
      <c r="D25" s="128">
        <v>-0.87</v>
      </c>
      <c r="E25" s="128" t="s">
        <v>652</v>
      </c>
      <c r="F25" s="127" t="s">
        <v>658</v>
      </c>
      <c r="G25" s="154">
        <f t="shared" si="9"/>
        <v>334.40210204732801</v>
      </c>
      <c r="H25" s="154">
        <f t="shared" si="10"/>
        <v>2.9904118242010027E-3</v>
      </c>
      <c r="I25" s="154">
        <f t="shared" si="11"/>
        <v>3.3002921494925167E-3</v>
      </c>
      <c r="J25" s="154">
        <f t="shared" si="12"/>
        <v>303.00347808716549</v>
      </c>
      <c r="K25" s="154">
        <f t="shared" si="13"/>
        <v>0.13489628825916533</v>
      </c>
      <c r="L25" s="154">
        <f t="shared" si="14"/>
        <v>-0.87</v>
      </c>
      <c r="M25" s="130">
        <v>25</v>
      </c>
      <c r="N25" s="129"/>
      <c r="O25" s="129" t="s">
        <v>578</v>
      </c>
      <c r="P25" s="135">
        <f>VLOOKUP(O25,References!$B$7:$F$201,5,FALSE)</f>
        <v>70</v>
      </c>
    </row>
    <row r="26" spans="1:16" ht="16" x14ac:dyDescent="0.2">
      <c r="A26" s="923"/>
      <c r="B26" s="924"/>
      <c r="C26" s="921"/>
      <c r="D26" s="128">
        <v>-2.58</v>
      </c>
      <c r="E26" s="128" t="s">
        <v>652</v>
      </c>
      <c r="F26" s="127" t="s">
        <v>657</v>
      </c>
      <c r="G26" s="154">
        <f t="shared" si="9"/>
        <v>6.520321328247209</v>
      </c>
      <c r="H26" s="154">
        <f t="shared" si="10"/>
        <v>0.15336667468638693</v>
      </c>
      <c r="I26" s="154">
        <f t="shared" si="11"/>
        <v>6.4350568253118516E-5</v>
      </c>
      <c r="J26" s="154">
        <f t="shared" si="12"/>
        <v>15539.878312598097</v>
      </c>
      <c r="K26" s="154">
        <f t="shared" si="13"/>
        <v>2.6302679918953791E-3</v>
      </c>
      <c r="L26" s="154">
        <f t="shared" si="14"/>
        <v>-2.58</v>
      </c>
      <c r="M26" s="130">
        <v>25</v>
      </c>
      <c r="N26" s="129"/>
      <c r="O26" s="129" t="s">
        <v>492</v>
      </c>
      <c r="P26" s="135">
        <f>VLOOKUP(O26,References!$B$7:$F$201,5,FALSE)</f>
        <v>84</v>
      </c>
    </row>
    <row r="27" spans="1:16" x14ac:dyDescent="0.2">
      <c r="A27" s="923"/>
      <c r="B27" s="924"/>
      <c r="C27" s="921"/>
      <c r="D27" s="126">
        <v>1.43</v>
      </c>
      <c r="E27" s="126" t="s">
        <v>652</v>
      </c>
      <c r="F27" s="481" t="s">
        <v>664</v>
      </c>
      <c r="G27" s="154">
        <f t="shared" si="6"/>
        <v>66721.991226141137</v>
      </c>
      <c r="H27" s="154">
        <f t="shared" si="1"/>
        <v>1.498756229577585E-5</v>
      </c>
      <c r="I27" s="154">
        <f t="shared" si="7"/>
        <v>0.65849485542700614</v>
      </c>
      <c r="J27" s="154">
        <f t="shared" si="3"/>
        <v>1.5186147496194822</v>
      </c>
      <c r="K27" s="154">
        <f t="shared" si="8"/>
        <v>26.915348039269158</v>
      </c>
      <c r="L27" s="154">
        <f t="shared" si="5"/>
        <v>1.43</v>
      </c>
      <c r="M27" s="126">
        <v>25</v>
      </c>
      <c r="N27" s="129"/>
      <c r="O27" s="129" t="s">
        <v>580</v>
      </c>
      <c r="P27" s="135">
        <f>VLOOKUP(O27,References!$B$7:$F$201,5,FALSE)</f>
        <v>44</v>
      </c>
    </row>
    <row r="28" spans="1:16" ht="16" x14ac:dyDescent="0.2">
      <c r="A28" s="923"/>
      <c r="B28" s="924"/>
      <c r="C28" s="921"/>
      <c r="D28" s="177">
        <v>2.3500000000000002E-10</v>
      </c>
      <c r="E28" s="177" t="s">
        <v>660</v>
      </c>
      <c r="F28" s="178" t="s">
        <v>661</v>
      </c>
      <c r="G28" s="179">
        <f t="shared" si="6"/>
        <v>2.3811375000000002E-5</v>
      </c>
      <c r="H28" s="179">
        <f t="shared" si="1"/>
        <v>41996.734753872886</v>
      </c>
      <c r="I28" s="179">
        <f t="shared" si="7"/>
        <v>2.3500000000000002E-10</v>
      </c>
      <c r="J28" s="179">
        <f t="shared" si="3"/>
        <v>4255319148.9361701</v>
      </c>
      <c r="K28" s="179">
        <f t="shared" si="8"/>
        <v>9.6054004630403502E-9</v>
      </c>
      <c r="L28" s="179">
        <f t="shared" si="5"/>
        <v>-8.0174845240596415</v>
      </c>
      <c r="M28" s="177">
        <v>25</v>
      </c>
      <c r="N28" s="181"/>
      <c r="O28" s="181" t="s">
        <v>662</v>
      </c>
      <c r="P28" s="190">
        <f>VLOOKUP(O28,References!$B$7:$F$201,5,FALSE)</f>
        <v>26</v>
      </c>
    </row>
    <row r="29" spans="1:16" ht="18" customHeight="1" x14ac:dyDescent="0.2">
      <c r="A29" s="933" t="s">
        <v>40</v>
      </c>
      <c r="B29" s="935" t="s">
        <v>41</v>
      </c>
      <c r="C29" s="920" t="s">
        <v>6</v>
      </c>
      <c r="D29" s="152">
        <v>0.57299999999999995</v>
      </c>
      <c r="E29" s="128" t="s">
        <v>654</v>
      </c>
      <c r="F29" s="127" t="s">
        <v>653</v>
      </c>
      <c r="G29" s="154">
        <f t="shared" si="6"/>
        <v>0.57299999999999995</v>
      </c>
      <c r="H29" s="154">
        <f t="shared" si="1"/>
        <v>1.7452006980802794</v>
      </c>
      <c r="I29" s="154">
        <f t="shared" si="7"/>
        <v>5.6550703182827527E-6</v>
      </c>
      <c r="J29" s="154">
        <f t="shared" si="3"/>
        <v>176832.46073298433</v>
      </c>
      <c r="K29" s="154">
        <f t="shared" si="8"/>
        <v>2.311455959734421E-4</v>
      </c>
      <c r="L29" s="154">
        <f t="shared" si="5"/>
        <v>-3.6361143767777184</v>
      </c>
      <c r="M29" s="128">
        <v>25</v>
      </c>
      <c r="N29" s="129"/>
      <c r="O29" s="129" t="s">
        <v>582</v>
      </c>
      <c r="P29" s="135">
        <f>VLOOKUP(O29,References!$B$7:$F$201,5,FALSE)</f>
        <v>50</v>
      </c>
    </row>
    <row r="30" spans="1:16" x14ac:dyDescent="0.2">
      <c r="A30" s="923"/>
      <c r="B30" s="924"/>
      <c r="C30" s="921"/>
      <c r="D30" s="128">
        <v>-2.66</v>
      </c>
      <c r="E30" s="126" t="s">
        <v>652</v>
      </c>
      <c r="F30" s="127" t="s">
        <v>657</v>
      </c>
      <c r="G30" s="154">
        <f t="shared" si="6"/>
        <v>5.4233670567840742</v>
      </c>
      <c r="H30" s="154">
        <f t="shared" si="1"/>
        <v>0.1843872984309817</v>
      </c>
      <c r="I30" s="154">
        <f t="shared" si="7"/>
        <v>5.3524471322813661E-5</v>
      </c>
      <c r="J30" s="154">
        <f t="shared" si="3"/>
        <v>18683.043013519153</v>
      </c>
      <c r="K30" s="154">
        <f t="shared" si="8"/>
        <v>2.1877616239495499E-3</v>
      </c>
      <c r="L30" s="154">
        <f t="shared" si="5"/>
        <v>-2.66</v>
      </c>
      <c r="M30" s="126">
        <v>25</v>
      </c>
      <c r="N30" s="129"/>
      <c r="O30" s="129" t="s">
        <v>504</v>
      </c>
      <c r="P30" s="135">
        <f>VLOOKUP(O30,References!$B$7:$F$201,5,FALSE)</f>
        <v>8</v>
      </c>
    </row>
    <row r="31" spans="1:16" x14ac:dyDescent="0.2">
      <c r="A31" s="923"/>
      <c r="B31" s="924"/>
      <c r="C31" s="921"/>
      <c r="D31" s="128">
        <v>-2.15</v>
      </c>
      <c r="E31" s="126" t="s">
        <v>652</v>
      </c>
      <c r="F31" s="127" t="s">
        <v>655</v>
      </c>
      <c r="G31" s="154">
        <f t="shared" si="6"/>
        <v>17.549671787764357</v>
      </c>
      <c r="H31" s="154">
        <f t="shared" si="1"/>
        <v>5.698112261547824E-2</v>
      </c>
      <c r="I31" s="154">
        <f t="shared" si="7"/>
        <v>1.7320179410574313E-4</v>
      </c>
      <c r="J31" s="154">
        <f t="shared" si="3"/>
        <v>5773.6122490133112</v>
      </c>
      <c r="K31" s="154">
        <f t="shared" si="8"/>
        <v>7.0794578438413795E-3</v>
      </c>
      <c r="L31" s="154">
        <f t="shared" si="5"/>
        <v>-2.15</v>
      </c>
      <c r="M31" s="126">
        <v>25</v>
      </c>
      <c r="N31" s="129"/>
      <c r="O31" s="129" t="s">
        <v>504</v>
      </c>
      <c r="P31" s="135">
        <f>VLOOKUP(O31,References!$B$7:$F$201,5,FALSE)</f>
        <v>8</v>
      </c>
    </row>
    <row r="32" spans="1:16" ht="16" x14ac:dyDescent="0.2">
      <c r="A32" s="923"/>
      <c r="B32" s="924"/>
      <c r="C32" s="921"/>
      <c r="D32" s="128">
        <v>-2.0299999999999998</v>
      </c>
      <c r="E32" s="128" t="s">
        <v>652</v>
      </c>
      <c r="F32" s="127" t="s">
        <v>655</v>
      </c>
      <c r="G32" s="154">
        <f>IF(ISBLANK(D32),"",IF(E32="log",K32*R_Pa*(M32+273.15)*0.001,IF(E32="dimensionless",K32*R_Pa*(M32+273.15)*0.001,IF(E32="Pa-m3/mol",D32,IF(E32="log Pa-m3/mol",10^D32,IF(E32="mol/dm3-atm",I32*101325,IF(E32="atm-m3/mol",I32*101325,0)))))))</f>
        <v>23.134973093673626</v>
      </c>
      <c r="H32" s="154">
        <f>IF(ISBLANK(D32),"",1/G32)</f>
        <v>4.3224601816090072E-2</v>
      </c>
      <c r="I32" s="154">
        <f>IF(ISBLANK(D32),"",IF(E32="log",K32*R_atm*(M32+273.15)*0.001,IF(E32="dimensionless",K32*R_atm*(M32+273.15)*0.001,IF(E32="Pa-m3/mol",D32/101325,IF(E32="log Pa-m3/mol",(10^D32)/101325,IF(E32="mol/dm3-atm",1/(D32*1000),IF(E32="atm-m3/mol",D32,0)))))))</f>
        <v>2.2832443220995521E-4</v>
      </c>
      <c r="J32" s="154">
        <f>IF(ISBLANK(D32),"",1/I32)</f>
        <v>4379.7327790153104</v>
      </c>
      <c r="K32" s="154">
        <f>IF(ISBLANK(D32),"",IF(E32="log",10^D32,IF(E32="dimensionless",D32,I32/(R_atm*(M32+273.15)*0.001))))</f>
        <v>9.3325430079699099E-3</v>
      </c>
      <c r="L32" s="154">
        <f>IF(ISBLANK(D32),"",IF(E32="log",D32,IF(E32="dimensionless",LOG(D32),LOG(K32))))</f>
        <v>-2.0299999999999998</v>
      </c>
      <c r="M32" s="130">
        <v>25</v>
      </c>
      <c r="N32" s="129"/>
      <c r="O32" s="129" t="s">
        <v>578</v>
      </c>
      <c r="P32" s="135">
        <f>VLOOKUP(O32,References!$B$7:$F$201,5,FALSE)</f>
        <v>70</v>
      </c>
    </row>
    <row r="33" spans="1:16" ht="16" x14ac:dyDescent="0.2">
      <c r="A33" s="923"/>
      <c r="B33" s="924"/>
      <c r="C33" s="921"/>
      <c r="D33" s="128">
        <v>-0.15</v>
      </c>
      <c r="E33" s="128" t="s">
        <v>652</v>
      </c>
      <c r="F33" s="127" t="s">
        <v>658</v>
      </c>
      <c r="G33" s="154">
        <f>IF(ISBLANK(D33),"",IF(E33="log",K33*R_Pa*(M33+273.15)*0.001,IF(E33="dimensionless",K33*R_Pa*(M33+273.15)*0.001,IF(E33="Pa-m3/mol",D33,IF(E33="log Pa-m3/mol",10^D33,IF(E33="mol/dm3-atm",I33*101325,IF(E33="atm-m3/mol",I33*101325,0)))))))</f>
        <v>1754.9671787764353</v>
      </c>
      <c r="H33" s="154">
        <f>IF(ISBLANK(D33),"",1/G33)</f>
        <v>5.6981122615478255E-4</v>
      </c>
      <c r="I33" s="154">
        <f>IF(ISBLANK(D33),"",IF(E33="log",K33*R_atm*(M33+273.15)*0.001,IF(E33="dimensionless",K33*R_atm*(M33+273.15)*0.001,IF(E33="Pa-m3/mol",D33/101325,IF(E33="log Pa-m3/mol",(10^D33)/101325,IF(E33="mol/dm3-atm",1/(D33*1000),IF(E33="atm-m3/mol",D33,0)))))))</f>
        <v>1.7320179410574312E-2</v>
      </c>
      <c r="J33" s="154">
        <f>IF(ISBLANK(D33),"",1/I33)</f>
        <v>57.736122490133113</v>
      </c>
      <c r="K33" s="154">
        <f>IF(ISBLANK(D33),"",IF(E33="log",10^D33,IF(E33="dimensionless",D33,I33/(R_atm*(M33+273.15)*0.001))))</f>
        <v>0.70794578438413791</v>
      </c>
      <c r="L33" s="154">
        <f>IF(ISBLANK(D33),"",IF(E33="log",D33,IF(E33="dimensionless",LOG(D33),LOG(K33))))</f>
        <v>-0.15</v>
      </c>
      <c r="M33" s="130">
        <v>25</v>
      </c>
      <c r="N33" s="129"/>
      <c r="O33" s="129" t="s">
        <v>578</v>
      </c>
      <c r="P33" s="135">
        <f>VLOOKUP(O33,References!$B$7:$F$201,5,FALSE)</f>
        <v>70</v>
      </c>
    </row>
    <row r="34" spans="1:16" ht="16" x14ac:dyDescent="0.2">
      <c r="A34" s="923"/>
      <c r="B34" s="924"/>
      <c r="C34" s="921"/>
      <c r="D34" s="128">
        <v>-2.25</v>
      </c>
      <c r="E34" s="128" t="s">
        <v>652</v>
      </c>
      <c r="F34" s="127" t="s">
        <v>657</v>
      </c>
      <c r="G34" s="154">
        <f>IF(ISBLANK(D34),"",IF(E34="log",K34*R_Pa*(M34+273.15)*0.001,IF(E34="dimensionless",K34*R_Pa*(M34+273.15)*0.001,IF(E34="Pa-m3/mol",D34,IF(E34="log Pa-m3/mol",10^D34,IF(E34="mol/dm3-atm",I34*101325,IF(E34="atm-m3/mol",I34*101325,0)))))))</f>
        <v>13.940199811165375</v>
      </c>
      <c r="H34" s="154">
        <f>IF(ISBLANK(D34),"",1/G34)</f>
        <v>7.1734983253184934E-2</v>
      </c>
      <c r="I34" s="154">
        <f>IF(ISBLANK(D34),"",IF(E34="log",K34*R_atm*(M34+273.15)*0.001,IF(E34="dimensionless",K34*R_atm*(M34+273.15)*0.001,IF(E34="Pa-m3/mol",D34/101325,IF(E34="log Pa-m3/mol",(10^D34)/101325,IF(E34="mol/dm3-atm",1/(D34*1000),IF(E34="atm-m3/mol",D34,0)))))))</f>
        <v>1.3757907536309327E-4</v>
      </c>
      <c r="J34" s="154">
        <f>IF(ISBLANK(D34),"",1/I34)</f>
        <v>7268.547178128938</v>
      </c>
      <c r="K34" s="154">
        <f>IF(ISBLANK(D34),"",IF(E34="log",10^D34,IF(E34="dimensionless",D34,I34/(R_atm*(M34+273.15)*0.001))))</f>
        <v>5.6234132519034866E-3</v>
      </c>
      <c r="L34" s="154">
        <f>IF(ISBLANK(D34),"",IF(E34="log",D34,IF(E34="dimensionless",LOG(D34),LOG(K34))))</f>
        <v>-2.25</v>
      </c>
      <c r="M34" s="130">
        <v>25</v>
      </c>
      <c r="N34" s="129"/>
      <c r="O34" s="129" t="s">
        <v>492</v>
      </c>
      <c r="P34" s="135">
        <f>VLOOKUP(O34,References!$B$7:$F$201,5,FALSE)</f>
        <v>84</v>
      </c>
    </row>
    <row r="35" spans="1:16" x14ac:dyDescent="0.2">
      <c r="A35" s="923"/>
      <c r="B35" s="924"/>
      <c r="C35" s="921"/>
      <c r="D35" s="126">
        <v>2</v>
      </c>
      <c r="E35" s="126" t="s">
        <v>652</v>
      </c>
      <c r="F35" s="481" t="s">
        <v>664</v>
      </c>
      <c r="G35" s="154">
        <f>IF(ISBLANK(D35),"",IF(E35="log",K35*R_Pa*(M35+273.15)*0.001,IF(E35="dimensionless",K35*R_Pa*(M35+273.15)*0.001,IF(E35="Pa-m3/mol",D35,IF(E35="log Pa-m3/mol",10^D35,IF(E35="mol/dm3-atm",I35*101325,IF(E35="atm-m3/mol",I35*101325,0)))))))</f>
        <v>247895.70296023885</v>
      </c>
      <c r="H35" s="154">
        <f>IF(ISBLANK(D35),"",1/G35)</f>
        <v>4.0339545545103483E-6</v>
      </c>
      <c r="I35" s="154">
        <f>IF(ISBLANK(D35),"",IF(E35="log",K35*R_atm*(M35+273.15)*0.001,IF(E35="dimensionless",K35*R_atm*(M35+273.15)*0.001,IF(E35="Pa-m3/mol",D35/101325,IF(E35="log Pa-m3/mol",(10^D35)/101325,IF(E35="mol/dm3-atm",1/(D35*1000),IF(E35="atm-m3/mol",D35,0)))))))</f>
        <v>2.4465403697038224</v>
      </c>
      <c r="J35" s="154">
        <f>IF(ISBLANK(D35),"",1/I35)</f>
        <v>0.40874044523575948</v>
      </c>
      <c r="K35" s="154">
        <f>IF(ISBLANK(D35),"",IF(E35="log",10^D35,IF(E35="dimensionless",D35,I35/(R_atm*(M35+273.15)*0.001))))</f>
        <v>100</v>
      </c>
      <c r="L35" s="154">
        <f>IF(ISBLANK(D35),"",IF(E35="log",D35,IF(E35="dimensionless",LOG(D35),LOG(K35))))</f>
        <v>2</v>
      </c>
      <c r="M35" s="126">
        <v>25</v>
      </c>
      <c r="N35" s="129"/>
      <c r="O35" s="129" t="s">
        <v>580</v>
      </c>
      <c r="P35" s="135">
        <f>VLOOKUP(O35,References!$B$7:$F$201,5,FALSE)</f>
        <v>44</v>
      </c>
    </row>
    <row r="36" spans="1:16" x14ac:dyDescent="0.2">
      <c r="A36" s="923"/>
      <c r="B36" s="924"/>
      <c r="C36" s="921"/>
      <c r="D36" s="143">
        <v>5.66E-6</v>
      </c>
      <c r="E36" s="665" t="s">
        <v>660</v>
      </c>
      <c r="F36" s="666" t="s">
        <v>653</v>
      </c>
      <c r="G36" s="154">
        <f>IF(ISBLANK(D36),"",IF(E36="log",K36*R_Pa*(M36+273.15)*0.001,IF(E36="dimensionless",K36*R_Pa*(M36+273.15)*0.001,IF(E36="Pa-m3/mol",D36,IF(E36="log Pa-m3/mol",10^D36,IF(E36="mol/dm3-atm",I36*101325,IF(E36="atm-m3/mol",I36*101325,0)))))))</f>
        <v>0.57349950000000005</v>
      </c>
      <c r="H36" s="154">
        <f>IF(ISBLANK(D36),"",1/G36)</f>
        <v>1.7436806832438387</v>
      </c>
      <c r="I36" s="154">
        <f>IF(ISBLANK(D36),"",IF(E36="log",K36*R_atm*(M36+273.15)*0.001,IF(E36="dimensionless",K36*R_atm*(M36+273.15)*0.001,IF(E36="Pa-m3/mol",D36/101325,IF(E36="log Pa-m3/mol",(10^D36)/101325,IF(E36="mol/dm3-atm",1/(D36*1000),IF(E36="atm-m3/mol",D36,0)))))))</f>
        <v>5.66E-6</v>
      </c>
      <c r="J36" s="154">
        <f>IF(ISBLANK(D36),"",1/I36)</f>
        <v>176678.44522968197</v>
      </c>
      <c r="K36" s="154">
        <f>IF(ISBLANK(D36),"",IF(E36="log",10^D36,IF(E36="dimensionless",D36,I36/(R_atm*(M36+273.15)*0.001))))</f>
        <v>2.3134709200343993E-4</v>
      </c>
      <c r="L36" s="154">
        <f>IF(ISBLANK(D36),"",IF(E36="log",D36,IF(E36="dimensionless",LOG(D36),LOG(K36))))</f>
        <v>-3.6357359551431063</v>
      </c>
      <c r="M36" s="126">
        <v>25</v>
      </c>
      <c r="N36" s="129"/>
      <c r="O36" s="667" t="s">
        <v>975</v>
      </c>
      <c r="P36" s="135">
        <f>VLOOKUP(O36,References!$B$7:$F$201,5,FALSE)</f>
        <v>3</v>
      </c>
    </row>
    <row r="37" spans="1:16" ht="16" x14ac:dyDescent="0.2">
      <c r="A37" s="934"/>
      <c r="B37" s="936"/>
      <c r="C37" s="922"/>
      <c r="D37" s="177">
        <v>2.09E-10</v>
      </c>
      <c r="E37" s="177" t="s">
        <v>660</v>
      </c>
      <c r="F37" s="178" t="s">
        <v>661</v>
      </c>
      <c r="G37" s="179">
        <f t="shared" si="6"/>
        <v>2.1176924999999999E-5</v>
      </c>
      <c r="H37" s="179">
        <f t="shared" si="1"/>
        <v>47221.208933780523</v>
      </c>
      <c r="I37" s="179">
        <f t="shared" si="7"/>
        <v>2.09E-10</v>
      </c>
      <c r="J37" s="179">
        <f t="shared" si="3"/>
        <v>4784688995.2153111</v>
      </c>
      <c r="K37" s="179">
        <f t="shared" si="8"/>
        <v>8.542675305427375E-9</v>
      </c>
      <c r="L37" s="179">
        <f t="shared" si="5"/>
        <v>-8.068406100220324</v>
      </c>
      <c r="M37" s="177">
        <v>25</v>
      </c>
      <c r="N37" s="181"/>
      <c r="O37" s="181" t="s">
        <v>662</v>
      </c>
      <c r="P37" s="190">
        <f>VLOOKUP(O37,References!$B$7:$F$201,5,FALSE)</f>
        <v>26</v>
      </c>
    </row>
    <row r="38" spans="1:16" ht="18" customHeight="1" x14ac:dyDescent="0.2">
      <c r="A38" s="923" t="s">
        <v>42</v>
      </c>
      <c r="B38" s="924" t="s">
        <v>43</v>
      </c>
      <c r="C38" s="921" t="s">
        <v>7</v>
      </c>
      <c r="D38" s="152">
        <v>0.36199999999999999</v>
      </c>
      <c r="E38" s="128" t="s">
        <v>654</v>
      </c>
      <c r="F38" s="140" t="s">
        <v>653</v>
      </c>
      <c r="G38" s="154">
        <f>IF(ISBLANK(D38),"",IF(E38="log",K38*R_Pa*(M38+273.15)*0.001,IF(E38="dimensionless",K38*R_Pa*(M38+273.15)*0.001,IF(E38="Pa-m3/mol",D38,IF(E38="log Pa-m3/mol",10^D38,IF(E38="mol/dm3-atm",I38*101325,IF(E38="atm-m3/mol",I38*101325,0)))))))</f>
        <v>0.36199999999999999</v>
      </c>
      <c r="H38" s="154">
        <f>IF(ISBLANK(D38),"",1/G38)</f>
        <v>2.7624309392265194</v>
      </c>
      <c r="I38" s="154">
        <f>IF(ISBLANK(D38),"",IF(E38="log",K38*R_atm*(M38+273.15)*0.001,IF(E38="dimensionless",K38*R_atm*(M38+273.15)*0.001,IF(E38="Pa-m3/mol",D38/101325,IF(E38="log Pa-m3/mol",(10^D38)/101325,IF(E38="mol/dm3-atm",1/(D38*1000),IF(E38="atm-m3/mol",D38,0)))))))</f>
        <v>3.5726622255119664E-6</v>
      </c>
      <c r="J38" s="154">
        <f>IF(ISBLANK(D38),"",1/I38)</f>
        <v>279903.31491712708</v>
      </c>
      <c r="K38" s="154">
        <f>IF(ISBLANK(D38),"",IF(E38="log",10^D38,IF(E38="dimensionless",D38,I38/(R_atm*(M38+273.15)*0.001))))</f>
        <v>1.4602915487327408E-4</v>
      </c>
      <c r="L38" s="154">
        <f>IF(ISBLANK(D38),"",IF(E38="log",D38,IF(E38="dimensionless",LOG(D38),LOG(K38))))</f>
        <v>-3.8355604282119429</v>
      </c>
      <c r="M38" s="128">
        <v>25</v>
      </c>
      <c r="N38" s="128"/>
      <c r="O38" s="129" t="s">
        <v>582</v>
      </c>
      <c r="P38" s="135">
        <f>VLOOKUP(O38,References!$B$7:$F$201,5,FALSE)</f>
        <v>50</v>
      </c>
    </row>
    <row r="39" spans="1:16" x14ac:dyDescent="0.2">
      <c r="A39" s="923"/>
      <c r="B39" s="924"/>
      <c r="C39" s="921"/>
      <c r="D39" s="128">
        <v>-2.37</v>
      </c>
      <c r="E39" s="126" t="s">
        <v>652</v>
      </c>
      <c r="F39" s="127" t="s">
        <v>657</v>
      </c>
      <c r="G39" s="154">
        <f>IF(ISBLANK(D39),"",IF(E39="log",K39*R_Pa*(M39+273.15)*0.001,IF(E39="dimensionless",K39*R_Pa*(M39+273.15)*0.001,IF(E39="Pa-m3/mol",D39,IF(E39="log Pa-m3/mol",10^D39,IF(E39="mol/dm3-atm",I39*101325,IF(E39="atm-m3/mol",I39*101325,0)))))))</f>
        <v>10.57472296817612</v>
      </c>
      <c r="H39" s="154">
        <f>IF(ISBLANK(D39),"",1/G39)</f>
        <v>9.4565125063742012E-2</v>
      </c>
      <c r="I39" s="154">
        <f>IF(ISBLANK(D39),"",IF(E39="log",K39*R_atm*(M39+273.15)*0.001,IF(E39="dimensionless",K39*R_atm*(M39+273.15)*0.001,IF(E39="Pa-m3/mol",D39/101325,IF(E39="log Pa-m3/mol",(10^D39)/101325,IF(E39="mol/dm3-atm",1/(D39*1000),IF(E39="atm-m3/mol",D39,0)))))))</f>
        <v>1.0436440136369267E-4</v>
      </c>
      <c r="J39" s="154">
        <f>IF(ISBLANK(D39),"",1/I39)</f>
        <v>9581.8112970836246</v>
      </c>
      <c r="K39" s="154">
        <f>IF(ISBLANK(D39),"",IF(E39="log",10^D39,IF(E39="dimensionless",D39,I39/(R_atm*(M39+273.15)*0.001))))</f>
        <v>4.2657951880159251E-3</v>
      </c>
      <c r="L39" s="154">
        <f>IF(ISBLANK(D39),"",IF(E39="log",D39,IF(E39="dimensionless",LOG(D39),LOG(K39))))</f>
        <v>-2.37</v>
      </c>
      <c r="M39" s="128">
        <v>25</v>
      </c>
      <c r="N39" s="128"/>
      <c r="O39" s="129" t="s">
        <v>504</v>
      </c>
      <c r="P39" s="135">
        <f>VLOOKUP(O39,References!$B$7:$F$201,5,FALSE)</f>
        <v>8</v>
      </c>
    </row>
    <row r="40" spans="1:16" x14ac:dyDescent="0.2">
      <c r="A40" s="923"/>
      <c r="B40" s="924"/>
      <c r="C40" s="921"/>
      <c r="D40" s="128">
        <v>-1.69</v>
      </c>
      <c r="E40" s="126" t="s">
        <v>652</v>
      </c>
      <c r="F40" s="127" t="s">
        <v>655</v>
      </c>
      <c r="G40" s="154">
        <f>IF(ISBLANK(D40),"",IF(E40="log",K40*R_Pa*(M40+273.15)*0.001,IF(E40="dimensionless",K40*R_Pa*(M40+273.15)*0.001,IF(E40="Pa-m3/mol",D40,IF(E40="log Pa-m3/mol",10^D40,IF(E40="mol/dm3-atm",I40*101325,IF(E40="atm-m3/mol",I40*101325,0)))))))</f>
        <v>50.613806305444605</v>
      </c>
      <c r="H40" s="154">
        <f>IF(ISBLANK(D40),"",1/G40)</f>
        <v>1.9757454990940455E-2</v>
      </c>
      <c r="I40" s="154">
        <f>IF(ISBLANK(D40),"",IF(E40="log",K40*R_atm*(M40+273.15)*0.001,IF(E40="dimensionless",K40*R_atm*(M40+273.15)*0.001,IF(E40="Pa-m3/mol",D40/101325,IF(E40="log Pa-m3/mol",(10^D40)/101325,IF(E40="mol/dm3-atm",1/(D40*1000),IF(E40="atm-m3/mol",D40,0)))))))</f>
        <v>4.9951943059901101E-4</v>
      </c>
      <c r="J40" s="154">
        <f>IF(ISBLANK(D40),"",1/I40)</f>
        <v>2001.9241269570343</v>
      </c>
      <c r="K40" s="154">
        <f>IF(ISBLANK(D40),"",IF(E40="log",10^D40,IF(E40="dimensionless",D40,I40/(R_atm*(M40+273.15)*0.001))))</f>
        <v>2.0417379446695288E-2</v>
      </c>
      <c r="L40" s="154">
        <f>IF(ISBLANK(D40),"",IF(E40="log",D40,IF(E40="dimensionless",LOG(D40),LOG(K40))))</f>
        <v>-1.69</v>
      </c>
      <c r="M40" s="128">
        <v>25</v>
      </c>
      <c r="N40" s="128"/>
      <c r="O40" s="129" t="s">
        <v>504</v>
      </c>
      <c r="P40" s="135">
        <f>VLOOKUP(O40,References!$B$7:$F$201,5,FALSE)</f>
        <v>8</v>
      </c>
    </row>
    <row r="41" spans="1:16" x14ac:dyDescent="0.2">
      <c r="A41" s="923"/>
      <c r="B41" s="924"/>
      <c r="C41" s="921"/>
      <c r="D41" s="407">
        <v>5</v>
      </c>
      <c r="E41" s="126" t="s">
        <v>663</v>
      </c>
      <c r="F41" s="127" t="s">
        <v>653</v>
      </c>
      <c r="G41" s="154">
        <f>IF(ISBLANK(D41),"",IF(E41="log",K41*R_Pa*(M41+273.15)*0.001,IF(E41="dimensionless",K41*R_Pa*(M41+273.15)*0.001,IF(E41="Pa-m3/mol",D41,IF(E41="log Pa-m3/mol",10^D41,IF(E41="mol/dm3-atm",I41*101325,IF(E41="atm-m3/mol",I41*101325,0)))))))</f>
        <v>20.265000000000001</v>
      </c>
      <c r="H41" s="154">
        <f>IF(ISBLANK(D41),"",1/G41)</f>
        <v>4.9346163335800643E-2</v>
      </c>
      <c r="I41" s="154">
        <f>IF(ISBLANK(D41),"",IF(E41="log",K41*R_atm*(M41+273.15)*0.001,IF(E41="dimensionless",K41*R_atm*(M41+273.15)*0.001,IF(E41="Pa-m3/mol",D41/101325,IF(E41="log Pa-m3/mol",(10^D41)/101325,IF(E41="mol/dm3-atm",1/(D41*1000),IF(E41="atm-m3/mol",D41,0)))))))</f>
        <v>2.0000000000000001E-4</v>
      </c>
      <c r="J41" s="154">
        <f>IF(ISBLANK(D41),"",1/I41)</f>
        <v>5000</v>
      </c>
      <c r="K41" s="154">
        <f>IF(ISBLANK(D41),"",IF(E41="log",10^D41,IF(E41="dimensionless",D41,I41/(R_atm*(M41+273.15)*0.001))))</f>
        <v>8.1748089047151921E-3</v>
      </c>
      <c r="L41" s="154">
        <f>IF(ISBLANK(D41),"",IF(E41="log",D41,IF(E41="dimensionless",LOG(D41),LOG(K41))))</f>
        <v>-2.0875223906673965</v>
      </c>
      <c r="M41" s="128">
        <v>25</v>
      </c>
      <c r="N41" s="129"/>
      <c r="O41" s="129" t="s">
        <v>581</v>
      </c>
      <c r="P41" s="135">
        <f>VLOOKUP(O41,References!$B$7:$F$201,5,FALSE)</f>
        <v>48</v>
      </c>
    </row>
    <row r="42" spans="1:16" ht="16" x14ac:dyDescent="0.2">
      <c r="A42" s="923"/>
      <c r="B42" s="924"/>
      <c r="C42" s="921"/>
      <c r="D42" s="151">
        <v>1.0200000000000001E-3</v>
      </c>
      <c r="E42" s="128" t="s">
        <v>564</v>
      </c>
      <c r="F42" s="140" t="s">
        <v>653</v>
      </c>
      <c r="G42" s="154">
        <f>IF(ISBLANK(D42),"",IF(E42="log",K42*R_Pa*(M42+273.15)*0.001,IF(E42="dimensionless",K42*R_Pa*(M42+273.15)*0.001,IF(E42="Pa-m3/mol",D42,IF(E42="log Pa-m3/mol",10^D42,IF(E42="mol/dm3-atm",I42*101325,IF(E42="atm-m3/mol",I42*101325,0)))))))</f>
        <v>2.4861324108418548</v>
      </c>
      <c r="H42" s="154">
        <f>IF(ISBLANK(D42),"",1/G42)</f>
        <v>0.40223119076002062</v>
      </c>
      <c r="I42" s="154">
        <f>IF(ISBLANK(D42),"",IF(E42="log",K42*R_atm*(M42+273.15)*0.001,IF(E42="dimensionless",K42*R_atm*(M42+273.15)*0.001,IF(E42="Pa-m3/mol",D42/101325,IF(E42="log Pa-m3/mol",(10^D42)/101325,IF(E42="mol/dm3-atm",1/(D42*1000),IF(E42="atm-m3/mol",D42,0)))))))</f>
        <v>2.4536219203966089E-5</v>
      </c>
      <c r="J42" s="154">
        <f>IF(ISBLANK(D42),"",1/I42)</f>
        <v>40756.075403758936</v>
      </c>
      <c r="K42" s="154">
        <f>IF(ISBLANK(D42),"",IF(E42="log",10^D42,IF(E42="dimensionless",D42,I42/(R_atm*(M42+273.15)*0.001))))</f>
        <v>1.0200000000000001E-3</v>
      </c>
      <c r="L42" s="154">
        <f>IF(ISBLANK(D42),"",IF(E42="log",D42,IF(E42="dimensionless",LOG(D42),LOG(K42))))</f>
        <v>-2.9913998282380825</v>
      </c>
      <c r="M42" s="128">
        <v>20</v>
      </c>
      <c r="N42" s="128">
        <v>0.6</v>
      </c>
      <c r="O42" s="762" t="s">
        <v>583</v>
      </c>
      <c r="P42" s="135">
        <f>VLOOKUP(O42,References!$B$7:$F$201,5,FALSE)</f>
        <v>54</v>
      </c>
    </row>
    <row r="43" spans="1:16" x14ac:dyDescent="0.2">
      <c r="A43" s="923"/>
      <c r="B43" s="924"/>
      <c r="C43" s="921"/>
      <c r="D43" s="152">
        <v>0.56977617668836467</v>
      </c>
      <c r="E43" s="126" t="s">
        <v>652</v>
      </c>
      <c r="F43" s="127" t="s">
        <v>658</v>
      </c>
      <c r="G43" s="154">
        <f t="shared" si="6"/>
        <v>9205.4532215496311</v>
      </c>
      <c r="H43" s="154">
        <f t="shared" si="1"/>
        <v>1.0863126191973214E-4</v>
      </c>
      <c r="I43" s="154">
        <f t="shared" si="7"/>
        <v>9.0850759650132396E-2</v>
      </c>
      <c r="J43" s="154">
        <f t="shared" si="3"/>
        <v>11.007062614016819</v>
      </c>
      <c r="K43" s="154">
        <f t="shared" si="8"/>
        <v>3.7134379949402092</v>
      </c>
      <c r="L43" s="154">
        <f t="shared" si="5"/>
        <v>0.56977617668836467</v>
      </c>
      <c r="M43" s="128">
        <v>25</v>
      </c>
      <c r="N43" s="129"/>
      <c r="O43" s="129" t="s">
        <v>656</v>
      </c>
      <c r="P43" s="135">
        <f>VLOOKUP(O43,References!$B$7:$F$201,5,FALSE)</f>
        <v>93</v>
      </c>
    </row>
    <row r="44" spans="1:16" x14ac:dyDescent="0.2">
      <c r="A44" s="923"/>
      <c r="B44" s="924"/>
      <c r="C44" s="921"/>
      <c r="D44" s="152">
        <v>-1.3966565593771501</v>
      </c>
      <c r="E44" s="126" t="s">
        <v>652</v>
      </c>
      <c r="F44" s="127" t="s">
        <v>655</v>
      </c>
      <c r="G44" s="154">
        <f t="shared" si="6"/>
        <v>99.451752241708746</v>
      </c>
      <c r="H44" s="154">
        <f t="shared" si="1"/>
        <v>1.0055127008416985E-2</v>
      </c>
      <c r="I44" s="154">
        <f t="shared" si="7"/>
        <v>9.8151248203019108E-4</v>
      </c>
      <c r="J44" s="154">
        <f t="shared" si="3"/>
        <v>1018.8357441278472</v>
      </c>
      <c r="K44" s="154">
        <f t="shared" si="8"/>
        <v>4.011838489094758E-2</v>
      </c>
      <c r="L44" s="154">
        <f t="shared" si="5"/>
        <v>-1.3966565593771501</v>
      </c>
      <c r="M44" s="128">
        <v>25</v>
      </c>
      <c r="N44" s="129"/>
      <c r="O44" s="129" t="s">
        <v>656</v>
      </c>
      <c r="P44" s="135">
        <f>VLOOKUP(O44,References!$B$7:$F$201,5,FALSE)</f>
        <v>93</v>
      </c>
    </row>
    <row r="45" spans="1:16" x14ac:dyDescent="0.2">
      <c r="A45" s="923"/>
      <c r="B45" s="924"/>
      <c r="C45" s="921"/>
      <c r="D45" s="152">
        <v>-1.4924089028492131</v>
      </c>
      <c r="E45" s="126" t="s">
        <v>652</v>
      </c>
      <c r="F45" s="127" t="s">
        <v>657</v>
      </c>
      <c r="G45" s="154">
        <f t="shared" si="6"/>
        <v>79.77376617794441</v>
      </c>
      <c r="H45" s="154">
        <f t="shared" si="1"/>
        <v>1.2535449282529634E-2</v>
      </c>
      <c r="I45" s="154">
        <f t="shared" si="7"/>
        <v>7.8730585914576568E-4</v>
      </c>
      <c r="J45" s="154">
        <f t="shared" si="3"/>
        <v>1270.1543985523103</v>
      </c>
      <c r="K45" s="154">
        <f t="shared" si="8"/>
        <v>3.2180374740396242E-2</v>
      </c>
      <c r="L45" s="154">
        <f t="shared" si="5"/>
        <v>-1.4924089028492131</v>
      </c>
      <c r="M45" s="128">
        <v>25</v>
      </c>
      <c r="N45" s="129"/>
      <c r="O45" s="129" t="s">
        <v>656</v>
      </c>
      <c r="P45" s="135">
        <f>VLOOKUP(O45,References!$B$7:$F$201,5,FALSE)</f>
        <v>93</v>
      </c>
    </row>
    <row r="46" spans="1:16" x14ac:dyDescent="0.2">
      <c r="A46" s="923"/>
      <c r="B46" s="924"/>
      <c r="C46" s="921"/>
      <c r="D46" s="152">
        <v>-0.43989</v>
      </c>
      <c r="E46" s="126" t="s">
        <v>652</v>
      </c>
      <c r="F46" s="127" t="s">
        <v>659</v>
      </c>
      <c r="G46" s="154">
        <f t="shared" si="6"/>
        <v>900.28289486828419</v>
      </c>
      <c r="H46" s="154">
        <f t="shared" si="1"/>
        <v>1.1107619679326518E-3</v>
      </c>
      <c r="I46" s="154">
        <f t="shared" si="7"/>
        <v>8.8851013557195921E-3</v>
      </c>
      <c r="J46" s="154">
        <f t="shared" si="3"/>
        <v>112.5479564007755</v>
      </c>
      <c r="K46" s="154">
        <f t="shared" si="8"/>
        <v>0.3631700284101676</v>
      </c>
      <c r="L46" s="154">
        <f t="shared" si="5"/>
        <v>-0.43989</v>
      </c>
      <c r="M46" s="128">
        <v>25</v>
      </c>
      <c r="N46" s="129"/>
      <c r="O46" s="129" t="s">
        <v>656</v>
      </c>
      <c r="P46" s="135">
        <f>VLOOKUP(O46,References!$B$7:$F$201,5,FALSE)</f>
        <v>93</v>
      </c>
    </row>
    <row r="47" spans="1:16" ht="16" x14ac:dyDescent="0.2">
      <c r="A47" s="923"/>
      <c r="B47" s="924"/>
      <c r="C47" s="921"/>
      <c r="D47" s="128">
        <v>-1.93</v>
      </c>
      <c r="E47" s="128" t="s">
        <v>652</v>
      </c>
      <c r="F47" s="127" t="s">
        <v>657</v>
      </c>
      <c r="G47" s="154">
        <f>IF(ISBLANK(D47),"",IF(E47="log",K47*R_Pa*(M47+273.15)*0.001,IF(E47="dimensionless",K47*R_Pa*(M47+273.15)*0.001,IF(E47="Pa-m3/mol",D47,IF(E47="log Pa-m3/mol",10^D47,IF(E47="mol/dm3-atm",I47*101325,IF(E47="atm-m3/mol",I47*101325,0)))))))</f>
        <v>29.125205528800048</v>
      </c>
      <c r="H47" s="154">
        <f>IF(ISBLANK(D47),"",1/G47)</f>
        <v>3.4334521657234801E-2</v>
      </c>
      <c r="I47" s="154">
        <f>IF(ISBLANK(D47),"",IF(E47="log",K47*R_atm*(M47+273.15)*0.001,IF(E47="dimensionless",K47*R_atm*(M47+273.15)*0.001,IF(E47="Pa-m3/mol",D47/101325,IF(E47="log Pa-m3/mol",(10^D47)/101325,IF(E47="mol/dm3-atm",1/(D47*1000),IF(E47="atm-m3/mol",D47,0)))))))</f>
        <v>2.8744342984258727E-4</v>
      </c>
      <c r="J47" s="154">
        <f>IF(ISBLANK(D47),"",1/I47)</f>
        <v>3478.9454069193034</v>
      </c>
      <c r="K47" s="154">
        <f>IF(ISBLANK(D47),"",IF(E47="log",10^D47,IF(E47="dimensionless",D47,I47/(R_atm*(M47+273.15)*0.001))))</f>
        <v>1.1748975549395293E-2</v>
      </c>
      <c r="L47" s="154">
        <f>IF(ISBLANK(D47),"",IF(E47="log",D47,IF(E47="dimensionless",LOG(D47),LOG(K47))))</f>
        <v>-1.93</v>
      </c>
      <c r="M47" s="130">
        <v>25</v>
      </c>
      <c r="N47" s="129"/>
      <c r="O47" s="129" t="s">
        <v>492</v>
      </c>
      <c r="P47" s="135">
        <f>VLOOKUP(O47,References!$B$7:$F$201,5,FALSE)</f>
        <v>84</v>
      </c>
    </row>
    <row r="48" spans="1:16" x14ac:dyDescent="0.2">
      <c r="A48" s="923"/>
      <c r="B48" s="924"/>
      <c r="C48" s="921"/>
      <c r="D48" s="126">
        <v>2.57</v>
      </c>
      <c r="E48" s="126" t="s">
        <v>652</v>
      </c>
      <c r="F48" s="481" t="s">
        <v>664</v>
      </c>
      <c r="G48" s="154">
        <f>IF(ISBLANK(D48),"",IF(E48="log",K48*R_Pa*(M48+273.15)*0.001,IF(E48="dimensionless",K48*R_Pa*(M48+273.15)*0.001,IF(E48="Pa-m3/mol",D48,IF(E48="log Pa-m3/mol",10^D48,IF(E48="mol/dm3-atm",I48*101325,IF(E48="atm-m3/mol",I48*101325,0)))))))</f>
        <v>921019.86791537004</v>
      </c>
      <c r="H48" s="154">
        <f>IF(ISBLANK(D48),"",1/G48)</f>
        <v>1.0857529080924097E-6</v>
      </c>
      <c r="I48" s="154">
        <f>IF(ISBLANK(D48),"",IF(E48="log",K48*R_atm*(M48+273.15)*0.001,IF(E48="dimensionless",K48*R_atm*(M48+273.15)*0.001,IF(E48="Pa-m3/mol",D48/101325,IF(E48="log Pa-m3/mol",(10^D48)/101325,IF(E48="mol/dm3-atm",1/(D48*1000),IF(E48="atm-m3/mol",D48,0)))))))</f>
        <v>9.0897593675339099</v>
      </c>
      <c r="J48" s="154">
        <f>IF(ISBLANK(D48),"",1/I48)</f>
        <v>0.110013913412463</v>
      </c>
      <c r="K48" s="154">
        <f>IF(ISBLANK(D48),"",IF(E48="log",10^D48,IF(E48="dimensionless",D48,I48/(R_atm*(M48+273.15)*0.001))))</f>
        <v>371.53522909717265</v>
      </c>
      <c r="L48" s="154">
        <f>IF(ISBLANK(D48),"",IF(E48="log",D48,IF(E48="dimensionless",LOG(D48),LOG(K48))))</f>
        <v>2.57</v>
      </c>
      <c r="M48" s="126">
        <v>25</v>
      </c>
      <c r="N48" s="126"/>
      <c r="O48" s="129" t="s">
        <v>580</v>
      </c>
      <c r="P48" s="135">
        <f>VLOOKUP(O48,References!$B$7:$F$201,5,FALSE)</f>
        <v>44</v>
      </c>
    </row>
    <row r="49" spans="1:16" ht="16" x14ac:dyDescent="0.2">
      <c r="A49" s="923"/>
      <c r="B49" s="924"/>
      <c r="C49" s="921"/>
      <c r="D49" s="141">
        <v>2.5300000000000001E-3</v>
      </c>
      <c r="E49" s="128" t="s">
        <v>660</v>
      </c>
      <c r="F49" s="127" t="s">
        <v>655</v>
      </c>
      <c r="G49" s="154">
        <f>IF(ISBLANK(D49),"",IF(E49="log",K49*R_Pa*(M49+273.15)*0.001,IF(E49="dimensionless",K49*R_Pa*(M49+273.15)*0.001,IF(E49="Pa-m3/mol",D49,IF(E49="log Pa-m3/mol",10^D49,IF(E49="mol/dm3-atm",I49*101325,IF(E49="atm-m3/mol",I49*101325,0)))))))</f>
        <v>256.35225000000003</v>
      </c>
      <c r="H49" s="154">
        <f>IF(ISBLANK(D49),"",1/G49)</f>
        <v>3.90088247713839E-3</v>
      </c>
      <c r="I49" s="154">
        <f>IF(ISBLANK(D49),"",IF(E49="log",K49*R_atm*(M49+273.15)*0.001,IF(E49="dimensionless",K49*R_atm*(M49+273.15)*0.001,IF(E49="Pa-m3/mol",D49/101325,IF(E49="log Pa-m3/mol",(10^D49)/101325,IF(E49="mol/dm3-atm",1/(D49*1000),IF(E49="atm-m3/mol",D49,0)))))))</f>
        <v>2.5300000000000001E-3</v>
      </c>
      <c r="J49" s="154">
        <f>IF(ISBLANK(D49),"",1/I49)</f>
        <v>395.25691699604744</v>
      </c>
      <c r="K49" s="154">
        <f>IF(ISBLANK(D49),"",IF(E49="log",10^D49,IF(E49="dimensionless",D49,I49/(R_atm*(M49+273.15)*0.001))))</f>
        <v>0.10341133264464718</v>
      </c>
      <c r="L49" s="154">
        <f>IF(ISBLANK(D49),"",IF(E49="log",D49,IF(E49="dimensionless",LOG(D49),LOG(K49))))</f>
        <v>-0.98543186515555992</v>
      </c>
      <c r="M49" s="130">
        <v>25</v>
      </c>
      <c r="N49" s="129"/>
      <c r="O49" s="129" t="s">
        <v>498</v>
      </c>
      <c r="P49" s="135">
        <f>VLOOKUP(O49,References!$B$7:$F$201,5,FALSE)</f>
        <v>89</v>
      </c>
    </row>
    <row r="50" spans="1:16" ht="16" x14ac:dyDescent="0.2">
      <c r="A50" s="923"/>
      <c r="B50" s="924"/>
      <c r="C50" s="921"/>
      <c r="D50" s="177">
        <v>1.9200000000000001E-10</v>
      </c>
      <c r="E50" s="177" t="s">
        <v>660</v>
      </c>
      <c r="F50" s="178" t="s">
        <v>661</v>
      </c>
      <c r="G50" s="179">
        <f t="shared" si="6"/>
        <v>1.9454400000000001E-5</v>
      </c>
      <c r="H50" s="179">
        <f t="shared" si="1"/>
        <v>51402.253474792335</v>
      </c>
      <c r="I50" s="179">
        <f t="shared" si="7"/>
        <v>1.9200000000000001E-10</v>
      </c>
      <c r="J50" s="179">
        <f t="shared" si="3"/>
        <v>5208333333.333333</v>
      </c>
      <c r="K50" s="179">
        <f t="shared" si="8"/>
        <v>7.847816548526585E-9</v>
      </c>
      <c r="L50" s="179">
        <f t="shared" si="5"/>
        <v>-8.1052511576278281</v>
      </c>
      <c r="M50" s="177">
        <v>25</v>
      </c>
      <c r="N50" s="181"/>
      <c r="O50" s="181" t="s">
        <v>662</v>
      </c>
      <c r="P50" s="190">
        <f>VLOOKUP(O50,References!$B$7:$F$201,5,FALSE)</f>
        <v>26</v>
      </c>
    </row>
    <row r="51" spans="1:16" ht="18" customHeight="1" x14ac:dyDescent="0.2">
      <c r="A51" s="933" t="s">
        <v>44</v>
      </c>
      <c r="B51" s="935" t="s">
        <v>45</v>
      </c>
      <c r="C51" s="920" t="s">
        <v>8</v>
      </c>
      <c r="D51" s="126">
        <v>-2.0299999999999998</v>
      </c>
      <c r="E51" s="126" t="s">
        <v>652</v>
      </c>
      <c r="F51" s="127" t="s">
        <v>657</v>
      </c>
      <c r="G51" s="154">
        <f>IF(ISBLANK(D51),"",IF(E51="log",K51*R_Pa*(M51+273.15)*0.001,IF(E51="dimensionless",K51*R_Pa*(M51+273.15)*0.001,IF(E51="Pa-m3/mol",D51,IF(E51="log Pa-m3/mol",10^D51,IF(E51="mol/dm3-atm",I51*101325,IF(E51="atm-m3/mol",I51*101325,0)))))))</f>
        <v>23.134973093673626</v>
      </c>
      <c r="H51" s="154">
        <f>IF(ISBLANK(D51),"",1/G51)</f>
        <v>4.3224601816090072E-2</v>
      </c>
      <c r="I51" s="154">
        <f>IF(ISBLANK(D51),"",IF(E51="log",K51*R_atm*(M51+273.15)*0.001,IF(E51="dimensionless",K51*R_atm*(M51+273.15)*0.001,IF(E51="Pa-m3/mol",D51/101325,IF(E51="log Pa-m3/mol",(10^D51)/101325,IF(E51="mol/dm3-atm",1/(D51*1000),IF(E51="atm-m3/mol",D51,0)))))))</f>
        <v>2.2832443220995521E-4</v>
      </c>
      <c r="J51" s="154">
        <f>IF(ISBLANK(D51),"",1/I51)</f>
        <v>4379.7327790153104</v>
      </c>
      <c r="K51" s="154">
        <f>IF(ISBLANK(D51),"",IF(E51="log",10^D51,IF(E51="dimensionless",D51,I51/(R_atm*(M51+273.15)*0.001))))</f>
        <v>9.3325430079699099E-3</v>
      </c>
      <c r="L51" s="154">
        <f>IF(ISBLANK(D51),"",IF(E51="log",D51,IF(E51="dimensionless",LOG(D51),LOG(K51))))</f>
        <v>-2.0299999999999998</v>
      </c>
      <c r="M51" s="126">
        <v>25</v>
      </c>
      <c r="N51" s="129"/>
      <c r="O51" s="129" t="s">
        <v>504</v>
      </c>
      <c r="P51" s="135">
        <f>VLOOKUP(O51,References!$B$7:$F$201,5,FALSE)</f>
        <v>8</v>
      </c>
    </row>
    <row r="52" spans="1:16" x14ac:dyDescent="0.2">
      <c r="A52" s="923"/>
      <c r="B52" s="924"/>
      <c r="C52" s="921"/>
      <c r="D52" s="126">
        <v>-1.1200000000000001</v>
      </c>
      <c r="E52" s="126" t="s">
        <v>652</v>
      </c>
      <c r="F52" s="127" t="s">
        <v>655</v>
      </c>
      <c r="G52" s="154">
        <f>IF(ISBLANK(D52),"",IF(E52="log",K52*R_Pa*(M52+273.15)*0.001,IF(E52="dimensionless",K52*R_Pa*(M52+273.15)*0.001,IF(E52="Pa-m3/mol",D52,IF(E52="log Pa-m3/mol",10^D52,IF(E52="mol/dm3-atm",I52*101325,IF(E52="atm-m3/mol",I52*101325,0)))))))</f>
        <v>188.04812121173279</v>
      </c>
      <c r="H52" s="154">
        <f>IF(ISBLANK(D52),"",1/G52)</f>
        <v>5.3177877745135774E-3</v>
      </c>
      <c r="I52" s="154">
        <f>IF(ISBLANK(D52),"",IF(E52="log",K52*R_atm*(M52+273.15)*0.001,IF(E52="dimensionless",K52*R_atm*(M52+273.15)*0.001,IF(E52="Pa-m3/mol",D52/101325,IF(E52="log Pa-m3/mol",(10^D52)/101325,IF(E52="mol/dm3-atm",1/(D52*1000),IF(E52="atm-m3/mol",D52,0)))))))</f>
        <v>1.8558906608609276E-3</v>
      </c>
      <c r="J52" s="154">
        <f>IF(ISBLANK(D52),"",1/I52)</f>
        <v>538.82484625258621</v>
      </c>
      <c r="K52" s="154">
        <f>IF(ISBLANK(D52),"",IF(E52="log",10^D52,IF(E52="dimensionless",D52,I52/(R_atm*(M52+273.15)*0.001))))</f>
        <v>7.5857757502918358E-2</v>
      </c>
      <c r="L52" s="154">
        <f>IF(ISBLANK(D52),"",IF(E52="log",D52,IF(E52="dimensionless",LOG(D52),LOG(K52))))</f>
        <v>-1.1200000000000001</v>
      </c>
      <c r="M52" s="126">
        <v>25</v>
      </c>
      <c r="N52" s="129"/>
      <c r="O52" s="129" t="s">
        <v>504</v>
      </c>
      <c r="P52" s="135">
        <f>VLOOKUP(O52,References!$B$7:$F$201,5,FALSE)</f>
        <v>8</v>
      </c>
    </row>
    <row r="53" spans="1:16" ht="16" x14ac:dyDescent="0.2">
      <c r="A53" s="923"/>
      <c r="B53" s="924"/>
      <c r="C53" s="921"/>
      <c r="D53" s="126">
        <v>-0.57999999999999996</v>
      </c>
      <c r="E53" s="128" t="s">
        <v>652</v>
      </c>
      <c r="F53" s="127" t="s">
        <v>655</v>
      </c>
      <c r="G53" s="154">
        <f>IF(ISBLANK(D53),"",IF(E53="log",K53*R_Pa*(M53+273.15)*0.001,IF(E53="dimensionless",K53*R_Pa*(M53+273.15)*0.001,IF(E53="Pa-m3/mol",D53,IF(E53="log Pa-m3/mol",10^D53,IF(E53="mol/dm3-atm",I53*101325,IF(E53="atm-m3/mol",I53*101325,0)))))))</f>
        <v>652.03213282472154</v>
      </c>
      <c r="H53" s="154">
        <f>IF(ISBLANK(D53),"",1/G53)</f>
        <v>1.5336667468638678E-3</v>
      </c>
      <c r="I53" s="154">
        <f>IF(ISBLANK(D53),"",IF(E53="log",K53*R_atm*(M53+273.15)*0.001,IF(E53="dimensionless",K53*R_atm*(M53+273.15)*0.001,IF(E53="Pa-m3/mol",D53/101325,IF(E53="log Pa-m3/mol",(10^D53)/101325,IF(E53="mol/dm3-atm",1/(D53*1000),IF(E53="atm-m3/mol",D53,0)))))))</f>
        <v>6.4350568253118577E-3</v>
      </c>
      <c r="J53" s="154">
        <f>IF(ISBLANK(D53),"",1/I53)</f>
        <v>155.39878312598083</v>
      </c>
      <c r="K53" s="154">
        <f>IF(ISBLANK(D53),"",IF(E53="log",10^D53,IF(E53="dimensionless",D53,I53/(R_atm*(M53+273.15)*0.001))))</f>
        <v>0.2630267991895382</v>
      </c>
      <c r="L53" s="154">
        <f>IF(ISBLANK(D53),"",IF(E53="log",D53,IF(E53="dimensionless",LOG(D53),LOG(K53))))</f>
        <v>-0.57999999999999996</v>
      </c>
      <c r="M53" s="130">
        <v>25</v>
      </c>
      <c r="N53" s="129"/>
      <c r="O53" s="129" t="s">
        <v>578</v>
      </c>
      <c r="P53" s="135">
        <f>VLOOKUP(O53,References!$B$7:$F$201,5,FALSE)</f>
        <v>70</v>
      </c>
    </row>
    <row r="54" spans="1:16" ht="16" x14ac:dyDescent="0.2">
      <c r="A54" s="923"/>
      <c r="B54" s="924"/>
      <c r="C54" s="921"/>
      <c r="D54" s="126">
        <v>1.29</v>
      </c>
      <c r="E54" s="128" t="s">
        <v>652</v>
      </c>
      <c r="F54" s="127" t="s">
        <v>658</v>
      </c>
      <c r="G54" s="154">
        <f>IF(ISBLANK(D54),"",IF(E54="log",K54*R_Pa*(M54+273.15)*0.001,IF(E54="dimensionless",K54*R_Pa*(M54+273.15)*0.001,IF(E54="Pa-m3/mol",D54,IF(E54="log Pa-m3/mol",10^D54,IF(E54="mol/dm3-atm",I54*101325,IF(E54="atm-m3/mol",I54*101325,0)))))))</f>
        <v>48335.809772024644</v>
      </c>
      <c r="H54" s="154">
        <f>IF(ISBLANK(D54),"",1/G54)</f>
        <v>2.0688595157844461E-5</v>
      </c>
      <c r="I54" s="154">
        <f>IF(ISBLANK(D54),"",IF(E54="log",K54*R_atm*(M54+273.15)*0.001,IF(E54="dimensionless",K54*R_atm*(M54+273.15)*0.001,IF(E54="Pa-m3/mol",D54/101325,IF(E54="log Pa-m3/mol",(10^D54)/101325,IF(E54="mol/dm3-atm",1/(D54*1000),IF(E54="atm-m3/mol",D54,0)))))))</f>
        <v>0.47703735279570519</v>
      </c>
      <c r="J54" s="154">
        <f>IF(ISBLANK(D54),"",1/I54)</f>
        <v>2.096271904368582</v>
      </c>
      <c r="K54" s="154">
        <f>IF(ISBLANK(D54),"",IF(E54="log",10^D54,IF(E54="dimensionless",D54,I54/(R_atm*(M54+273.15)*0.001))))</f>
        <v>19.498445997580465</v>
      </c>
      <c r="L54" s="154">
        <f>IF(ISBLANK(D54),"",IF(E54="log",D54,IF(E54="dimensionless",LOG(D54),LOG(K54))))</f>
        <v>1.29</v>
      </c>
      <c r="M54" s="130">
        <v>25</v>
      </c>
      <c r="N54" s="129"/>
      <c r="O54" s="129" t="s">
        <v>578</v>
      </c>
      <c r="P54" s="135">
        <f>VLOOKUP(O54,References!$B$7:$F$201,5,FALSE)</f>
        <v>70</v>
      </c>
    </row>
    <row r="55" spans="1:16" ht="16" x14ac:dyDescent="0.2">
      <c r="A55" s="923"/>
      <c r="B55" s="924"/>
      <c r="C55" s="921"/>
      <c r="D55" s="126">
        <v>-1.58</v>
      </c>
      <c r="E55" s="128" t="s">
        <v>652</v>
      </c>
      <c r="F55" s="127" t="s">
        <v>657</v>
      </c>
      <c r="G55" s="154">
        <f>IF(ISBLANK(D55),"",IF(E55="log",K55*R_Pa*(M55+273.15)*0.001,IF(E55="dimensionless",K55*R_Pa*(M55+273.15)*0.001,IF(E55="Pa-m3/mol",D55,IF(E55="log Pa-m3/mol",10^D55,IF(E55="mol/dm3-atm",I55*101325,IF(E55="atm-m3/mol",I55*101325,0)))))))</f>
        <v>65.20321328247212</v>
      </c>
      <c r="H55" s="154">
        <f>IF(ISBLANK(D55),"",1/G55)</f>
        <v>1.5336667468638685E-2</v>
      </c>
      <c r="I55" s="154">
        <f>IF(ISBLANK(D55),"",IF(E55="log",K55*R_atm*(M55+273.15)*0.001,IF(E55="dimensionless",K55*R_atm*(M55+273.15)*0.001,IF(E55="Pa-m3/mol",D55/101325,IF(E55="log Pa-m3/mol",(10^D55)/101325,IF(E55="mol/dm3-atm",1/(D55*1000),IF(E55="atm-m3/mol",D55,0)))))))</f>
        <v>6.4350568253118538E-4</v>
      </c>
      <c r="J55" s="154">
        <f>IF(ISBLANK(D55),"",1/I55)</f>
        <v>1553.9878312598091</v>
      </c>
      <c r="K55" s="154">
        <f>IF(ISBLANK(D55),"",IF(E55="log",10^D55,IF(E55="dimensionless",D55,I55/(R_atm*(M55+273.15)*0.001))))</f>
        <v>2.6302679918953804E-2</v>
      </c>
      <c r="L55" s="154">
        <f>IF(ISBLANK(D55),"",IF(E55="log",D55,IF(E55="dimensionless",LOG(D55),LOG(K55))))</f>
        <v>-1.58</v>
      </c>
      <c r="M55" s="130">
        <v>25</v>
      </c>
      <c r="N55" s="129"/>
      <c r="O55" s="129" t="s">
        <v>492</v>
      </c>
      <c r="P55" s="135">
        <f>VLOOKUP(O55,References!$B$7:$F$201,5,FALSE)</f>
        <v>84</v>
      </c>
    </row>
    <row r="56" spans="1:16" x14ac:dyDescent="0.2">
      <c r="A56" s="923"/>
      <c r="B56" s="924"/>
      <c r="C56" s="921"/>
      <c r="D56" s="126">
        <v>3.14</v>
      </c>
      <c r="E56" s="126" t="s">
        <v>652</v>
      </c>
      <c r="F56" s="481" t="s">
        <v>664</v>
      </c>
      <c r="G56" s="154">
        <f t="shared" si="6"/>
        <v>3421913.2762898491</v>
      </c>
      <c r="H56" s="154">
        <f t="shared" si="1"/>
        <v>2.9223417405955797E-7</v>
      </c>
      <c r="I56" s="154">
        <f t="shared" si="7"/>
        <v>33.771658290548842</v>
      </c>
      <c r="J56" s="154">
        <f t="shared" si="3"/>
        <v>2.9610627686584602E-2</v>
      </c>
      <c r="K56" s="154">
        <f t="shared" si="8"/>
        <v>1380.3842646028863</v>
      </c>
      <c r="L56" s="154">
        <f t="shared" si="5"/>
        <v>3.14</v>
      </c>
      <c r="M56" s="126">
        <v>25</v>
      </c>
      <c r="N56" s="129"/>
      <c r="O56" s="129" t="s">
        <v>580</v>
      </c>
      <c r="P56" s="135">
        <f>VLOOKUP(O56,References!$B$7:$F$201,5,FALSE)</f>
        <v>44</v>
      </c>
    </row>
    <row r="57" spans="1:16" ht="16" x14ac:dyDescent="0.2">
      <c r="A57" s="934"/>
      <c r="B57" s="936"/>
      <c r="C57" s="922"/>
      <c r="D57" s="176">
        <v>1.1800000000000001E-9</v>
      </c>
      <c r="E57" s="177" t="s">
        <v>660</v>
      </c>
      <c r="F57" s="178" t="s">
        <v>661</v>
      </c>
      <c r="G57" s="179">
        <f t="shared" si="6"/>
        <v>1.195635E-4</v>
      </c>
      <c r="H57" s="179">
        <f t="shared" si="1"/>
        <v>8363.7564975933292</v>
      </c>
      <c r="I57" s="179">
        <f t="shared" si="7"/>
        <v>1.1800000000000001E-9</v>
      </c>
      <c r="J57" s="179">
        <f t="shared" si="3"/>
        <v>847457627.118644</v>
      </c>
      <c r="K57" s="179">
        <f t="shared" si="8"/>
        <v>4.8231372537819635E-8</v>
      </c>
      <c r="L57" s="179">
        <f t="shared" si="5"/>
        <v>-7.3166703790252523</v>
      </c>
      <c r="M57" s="177">
        <v>25</v>
      </c>
      <c r="N57" s="181"/>
      <c r="O57" s="181" t="s">
        <v>662</v>
      </c>
      <c r="P57" s="190">
        <f>VLOOKUP(O57,References!$B$7:$F$201,5,FALSE)</f>
        <v>26</v>
      </c>
    </row>
    <row r="58" spans="1:16" ht="18" customHeight="1" x14ac:dyDescent="0.2">
      <c r="A58" s="923" t="s">
        <v>46</v>
      </c>
      <c r="B58" s="924" t="s">
        <v>47</v>
      </c>
      <c r="C58" s="921" t="s">
        <v>9</v>
      </c>
      <c r="D58" s="126">
        <v>-1.79</v>
      </c>
      <c r="E58" s="126" t="s">
        <v>652</v>
      </c>
      <c r="F58" s="127" t="s">
        <v>657</v>
      </c>
      <c r="G58" s="154">
        <f>IF(ISBLANK(D58),"",IF(E58="log",K58*R_Pa*(M58+273.15)*0.001,IF(E58="dimensionless",K58*R_Pa*(M58+273.15)*0.001,IF(E58="Pa-m3/mol",D58,IF(E58="log Pa-m3/mol",10^D58,IF(E58="mol/dm3-atm",I58*101325,IF(E58="atm-m3/mol",I58*101325,0)))))))</f>
        <v>40.203975415280503</v>
      </c>
      <c r="H58" s="154">
        <f>IF(ISBLANK(D58),"",1/G58)</f>
        <v>2.4873162160474447E-2</v>
      </c>
      <c r="I58" s="154">
        <f>IF(ISBLANK(D58),"",IF(E58="log",K58*R_atm*(M58+273.15)*0.001,IF(E58="dimensionless",K58*R_atm*(M58+273.15)*0.001,IF(E58="Pa-m3/mol",D58/101325,IF(E58="log Pa-m3/mol",(10^D58)/101325,IF(E58="mol/dm3-atm",1/(D58*1000),IF(E58="atm-m3/mol",D58,0)))))))</f>
        <v>3.9678238751819053E-4</v>
      </c>
      <c r="J58" s="154">
        <f>IF(ISBLANK(D58),"",1/I58)</f>
        <v>2520.2731559100639</v>
      </c>
      <c r="K58" s="154">
        <f>IF(ISBLANK(D58),"",IF(E58="log",10^D58,IF(E58="dimensionless",D58,I58/(R_atm*(M58+273.15)*0.001))))</f>
        <v>1.6218100973589288E-2</v>
      </c>
      <c r="L58" s="154">
        <f>IF(ISBLANK(D58),"",IF(E58="log",D58,IF(E58="dimensionless",LOG(D58),LOG(K58))))</f>
        <v>-1.79</v>
      </c>
      <c r="M58" s="126">
        <v>25</v>
      </c>
      <c r="N58" s="129"/>
      <c r="O58" s="129" t="s">
        <v>504</v>
      </c>
      <c r="P58" s="135">
        <f>VLOOKUP(O58,References!$B$7:$F$201,5,FALSE)</f>
        <v>8</v>
      </c>
    </row>
    <row r="59" spans="1:16" x14ac:dyDescent="0.2">
      <c r="A59" s="923"/>
      <c r="B59" s="924"/>
      <c r="C59" s="921"/>
      <c r="D59" s="126">
        <v>-0.45</v>
      </c>
      <c r="E59" s="126" t="s">
        <v>652</v>
      </c>
      <c r="F59" s="127" t="s">
        <v>655</v>
      </c>
      <c r="G59" s="154">
        <f>IF(ISBLANK(D59),"",IF(E59="log",K59*R_Pa*(M59+273.15)*0.001,IF(E59="dimensionless",K59*R_Pa*(M59+273.15)*0.001,IF(E59="Pa-m3/mol",D59,IF(E59="log Pa-m3/mol",10^D59,IF(E59="mol/dm3-atm",I59*101325,IF(E59="atm-m3/mol",I59*101325,0)))))))</f>
        <v>879.56714543762018</v>
      </c>
      <c r="H59" s="154">
        <f>IF(ISBLANK(D59),"",1/G59)</f>
        <v>1.1369228661928471E-3</v>
      </c>
      <c r="I59" s="154">
        <f>IF(ISBLANK(D59),"",IF(E59="log",K59*R_atm*(M59+273.15)*0.001,IF(E59="dimensionless",K59*R_atm*(M59+273.15)*0.001,IF(E59="Pa-m3/mol",D59/101325,IF(E59="log Pa-m3/mol",(10^D59)/101325,IF(E59="mol/dm3-atm",1/(D59*1000),IF(E59="atm-m3/mol",D59,0)))))))</f>
        <v>8.680652804713777E-3</v>
      </c>
      <c r="J59" s="154">
        <f>IF(ISBLANK(D59),"",1/I59)</f>
        <v>115.19870941698981</v>
      </c>
      <c r="K59" s="154">
        <f>IF(ISBLANK(D59),"",IF(E59="log",10^D59,IF(E59="dimensionless",D59,I59/(R_atm*(M59+273.15)*0.001))))</f>
        <v>0.35481338923357542</v>
      </c>
      <c r="L59" s="154">
        <f>IF(ISBLANK(D59),"",IF(E59="log",D59,IF(E59="dimensionless",LOG(D59),LOG(K59))))</f>
        <v>-0.45</v>
      </c>
      <c r="M59" s="126">
        <v>25</v>
      </c>
      <c r="N59" s="129"/>
      <c r="O59" s="129" t="s">
        <v>504</v>
      </c>
      <c r="P59" s="135">
        <f>VLOOKUP(O59,References!$B$7:$F$201,5,FALSE)</f>
        <v>8</v>
      </c>
    </row>
    <row r="60" spans="1:16" ht="16" x14ac:dyDescent="0.2">
      <c r="A60" s="923"/>
      <c r="B60" s="924"/>
      <c r="C60" s="921"/>
      <c r="D60" s="126">
        <v>0.3</v>
      </c>
      <c r="E60" s="128" t="s">
        <v>652</v>
      </c>
      <c r="F60" s="127" t="s">
        <v>655</v>
      </c>
      <c r="G60" s="154">
        <f>IF(ISBLANK(D60),"",IF(E60="log",K60*R_Pa*(M60+273.15)*0.001,IF(E60="dimensionless",K60*R_Pa*(M60+273.15)*0.001,IF(E60="Pa-m3/mol",D60,IF(E60="log Pa-m3/mol",10^D60,IF(E60="mol/dm3-atm",I60*101325,IF(E60="atm-m3/mol",I60*101325,0)))))))</f>
        <v>4946.1695415928389</v>
      </c>
      <c r="H60" s="154">
        <f>IF(ISBLANK(D60),"",1/G60)</f>
        <v>2.0217665237531773E-4</v>
      </c>
      <c r="I60" s="154">
        <f>IF(ISBLANK(D60),"",IF(E60="log",K60*R_atm*(M60+273.15)*0.001,IF(E60="dimensionless",K60*R_atm*(M60+273.15)*0.001,IF(E60="Pa-m3/mol",D60/101325,IF(E60="log Pa-m3/mol",(10^D60)/101325,IF(E60="mol/dm3-atm",1/(D60*1000),IF(E60="atm-m3/mol",D60,0)))))))</f>
        <v>4.8814898017200667E-2</v>
      </c>
      <c r="J60" s="154">
        <f>IF(ISBLANK(D60),"",1/I60)</f>
        <v>20.485549301928991</v>
      </c>
      <c r="K60" s="154">
        <f>IF(ISBLANK(D60),"",IF(E60="log",10^D60,IF(E60="dimensionless",D60,I60/(R_atm*(M60+273.15)*0.001))))</f>
        <v>1.9952623149688797</v>
      </c>
      <c r="L60" s="154">
        <f>IF(ISBLANK(D60),"",IF(E60="log",D60,IF(E60="dimensionless",LOG(D60),LOG(K60))))</f>
        <v>0.3</v>
      </c>
      <c r="M60" s="130">
        <v>25</v>
      </c>
      <c r="N60" s="129"/>
      <c r="O60" s="129" t="s">
        <v>578</v>
      </c>
      <c r="P60" s="135">
        <f>VLOOKUP(O60,References!$B$7:$F$201,5,FALSE)</f>
        <v>70</v>
      </c>
    </row>
    <row r="61" spans="1:16" ht="16" x14ac:dyDescent="0.2">
      <c r="A61" s="923"/>
      <c r="B61" s="924"/>
      <c r="C61" s="921"/>
      <c r="D61" s="126">
        <v>2.0099999999999998</v>
      </c>
      <c r="E61" s="128" t="s">
        <v>652</v>
      </c>
      <c r="F61" s="127" t="s">
        <v>658</v>
      </c>
      <c r="G61" s="154">
        <f>IF(ISBLANK(D61),"",IF(E61="log",K61*R_Pa*(M61+273.15)*0.001,IF(E61="dimensionless",K61*R_Pa*(M61+273.15)*0.001,IF(E61="Pa-m3/mol",D61,IF(E61="log Pa-m3/mol",10^D61,IF(E61="mol/dm3-atm",I61*101325,IF(E61="atm-m3/mol",I61*101325,0)))))))</f>
        <v>253669.93565572388</v>
      </c>
      <c r="H61" s="154">
        <f>IF(ISBLANK(D61),"",1/G61)</f>
        <v>3.9421305383117271E-6</v>
      </c>
      <c r="I61" s="154">
        <f>IF(ISBLANK(D61),"",IF(E61="log",K61*R_atm*(M61+273.15)*0.001,IF(E61="dimensionless",K61*R_atm*(M61+273.15)*0.001,IF(E61="Pa-m3/mol",D61/101325,IF(E61="log Pa-m3/mol",(10^D61)/101325,IF(E61="mol/dm3-atm",1/(D61*1000),IF(E61="atm-m3/mol",D61,0)))))))</f>
        <v>2.5035276156498876</v>
      </c>
      <c r="J61" s="154">
        <f>IF(ISBLANK(D61),"",1/I61)</f>
        <v>0.39943637679443422</v>
      </c>
      <c r="K61" s="154">
        <f>IF(ISBLANK(D61),"",IF(E61="log",10^D61,IF(E61="dimensionless",D61,I61/(R_atm*(M61+273.15)*0.001))))</f>
        <v>102.32929922807544</v>
      </c>
      <c r="L61" s="154">
        <f>IF(ISBLANK(D61),"",IF(E61="log",D61,IF(E61="dimensionless",LOG(D61),LOG(K61))))</f>
        <v>2.0099999999999998</v>
      </c>
      <c r="M61" s="130">
        <v>25</v>
      </c>
      <c r="N61" s="129"/>
      <c r="O61" s="129" t="s">
        <v>578</v>
      </c>
      <c r="P61" s="135">
        <f>VLOOKUP(O61,References!$B$7:$F$201,5,FALSE)</f>
        <v>70</v>
      </c>
    </row>
    <row r="62" spans="1:16" ht="16" x14ac:dyDescent="0.2">
      <c r="A62" s="923"/>
      <c r="B62" s="924"/>
      <c r="C62" s="921"/>
      <c r="D62" s="126">
        <v>-1.27</v>
      </c>
      <c r="E62" s="128" t="s">
        <v>652</v>
      </c>
      <c r="F62" s="127" t="s">
        <v>657</v>
      </c>
      <c r="G62" s="154">
        <f>IF(ISBLANK(D62),"",IF(E62="log",K62*R_Pa*(M62+273.15)*0.001,IF(E62="dimensionless",K62*R_Pa*(M62+273.15)*0.001,IF(E62="Pa-m3/mol",D62,IF(E62="log Pa-m3/mol",10^D62,IF(E62="mol/dm3-atm",I62*101325,IF(E62="atm-m3/mol",I62*101325,0)))))))</f>
        <v>133.12787467320359</v>
      </c>
      <c r="H62" s="154">
        <f>IF(ISBLANK(D62),"",1/G62)</f>
        <v>7.5115748858363115E-3</v>
      </c>
      <c r="I62" s="154">
        <f>IF(ISBLANK(D62),"",IF(E62="log",K62*R_atm*(M62+273.15)*0.001,IF(E62="dimensionless",K62*R_atm*(M62+273.15)*0.001,IF(E62="Pa-m3/mol",D62/101325,IF(E62="log Pa-m3/mol",(10^D62)/101325,IF(E62="mol/dm3-atm",1/(D62*1000),IF(E62="atm-m3/mol",D62,0)))))))</f>
        <v>1.3138699696343854E-3</v>
      </c>
      <c r="J62" s="154">
        <f>IF(ISBLANK(D62),"",1/I62)</f>
        <v>761.11032530736134</v>
      </c>
      <c r="K62" s="154">
        <f>IF(ISBLANK(D62),"",IF(E62="log",10^D62,IF(E62="dimensionless",D62,I62/(R_atm*(M62+273.15)*0.001))))</f>
        <v>5.3703179637025256E-2</v>
      </c>
      <c r="L62" s="154">
        <f>IF(ISBLANK(D62),"",IF(E62="log",D62,IF(E62="dimensionless",LOG(D62),LOG(K62))))</f>
        <v>-1.27</v>
      </c>
      <c r="M62" s="130">
        <v>25</v>
      </c>
      <c r="N62" s="129"/>
      <c r="O62" s="129" t="s">
        <v>492</v>
      </c>
      <c r="P62" s="135">
        <f>VLOOKUP(O62,References!$B$7:$F$201,5,FALSE)</f>
        <v>84</v>
      </c>
    </row>
    <row r="63" spans="1:16" x14ac:dyDescent="0.2">
      <c r="A63" s="923"/>
      <c r="B63" s="924"/>
      <c r="C63" s="921"/>
      <c r="D63" s="126">
        <v>3.7</v>
      </c>
      <c r="E63" s="126" t="s">
        <v>652</v>
      </c>
      <c r="F63" s="481" t="s">
        <v>664</v>
      </c>
      <c r="G63" s="154">
        <f t="shared" si="6"/>
        <v>12424216.159473035</v>
      </c>
      <c r="H63" s="154">
        <f t="shared" si="1"/>
        <v>8.0487975029115581E-8</v>
      </c>
      <c r="I63" s="154">
        <f t="shared" si="7"/>
        <v>122.6174799849305</v>
      </c>
      <c r="J63" s="154">
        <f t="shared" si="3"/>
        <v>8.1554440698251053E-3</v>
      </c>
      <c r="K63" s="154">
        <f t="shared" si="8"/>
        <v>5011.8723362727324</v>
      </c>
      <c r="L63" s="154">
        <f t="shared" si="5"/>
        <v>3.7</v>
      </c>
      <c r="M63" s="126">
        <v>25</v>
      </c>
      <c r="N63" s="129"/>
      <c r="O63" s="129" t="s">
        <v>580</v>
      </c>
      <c r="P63" s="135">
        <f>VLOOKUP(O63,References!$B$7:$F$201,5,FALSE)</f>
        <v>44</v>
      </c>
    </row>
    <row r="64" spans="1:16" ht="16" x14ac:dyDescent="0.2">
      <c r="A64" s="923"/>
      <c r="B64" s="924"/>
      <c r="C64" s="921"/>
      <c r="D64" s="176">
        <v>1.5E-10</v>
      </c>
      <c r="E64" s="177" t="s">
        <v>660</v>
      </c>
      <c r="F64" s="178" t="s">
        <v>661</v>
      </c>
      <c r="G64" s="179">
        <f t="shared" si="6"/>
        <v>1.5198749999999999E-5</v>
      </c>
      <c r="H64" s="179">
        <f t="shared" si="1"/>
        <v>65794.884447734192</v>
      </c>
      <c r="I64" s="179">
        <f t="shared" si="7"/>
        <v>1.5E-10</v>
      </c>
      <c r="J64" s="179">
        <f t="shared" si="3"/>
        <v>6666666666.666667</v>
      </c>
      <c r="K64" s="179">
        <f t="shared" si="8"/>
        <v>6.1311066785363933E-9</v>
      </c>
      <c r="L64" s="179">
        <f t="shared" si="5"/>
        <v>-8.2124611272756969</v>
      </c>
      <c r="M64" s="177">
        <v>25</v>
      </c>
      <c r="N64" s="181"/>
      <c r="O64" s="181" t="s">
        <v>662</v>
      </c>
      <c r="P64" s="190">
        <f>VLOOKUP(O64,References!$B$7:$F$201,5,FALSE)</f>
        <v>26</v>
      </c>
    </row>
    <row r="65" spans="1:16" ht="18" customHeight="1" x14ac:dyDescent="0.2">
      <c r="A65" s="933" t="s">
        <v>48</v>
      </c>
      <c r="B65" s="935" t="s">
        <v>49</v>
      </c>
      <c r="C65" s="920" t="s">
        <v>10</v>
      </c>
      <c r="D65" s="126">
        <v>-1.52</v>
      </c>
      <c r="E65" s="126" t="s">
        <v>652</v>
      </c>
      <c r="F65" s="127" t="s">
        <v>657</v>
      </c>
      <c r="G65" s="154">
        <f>IF(ISBLANK(D65),"",IF(E65="log",K65*R_Pa*(M65+273.15)*0.001,IF(E65="dimensionless",K65*R_Pa*(M65+273.15)*0.001,IF(E65="Pa-m3/mol",D65,IF(E65="log Pa-m3/mol",10^D65,IF(E65="mol/dm3-atm",I65*101325,IF(E65="atm-m3/mol",I65*101325,0)))))))</f>
        <v>74.863305463504005</v>
      </c>
      <c r="H65" s="154">
        <f>IF(ISBLANK(D65),"",1/G65)</f>
        <v>1.3357678956448186E-2</v>
      </c>
      <c r="I65" s="154">
        <f>IF(ISBLANK(D65),"",IF(E65="log",K65*R_atm*(M65+273.15)*0.001,IF(E65="dimensionless",K65*R_atm*(M65+273.15)*0.001,IF(E65="Pa-m3/mol",D65/101325,IF(E65="log Pa-m3/mol",(10^D65)/101325,IF(E65="mol/dm3-atm",1/(D65*1000),IF(E65="atm-m3/mol",D65,0)))))))</f>
        <v>7.388433798520039E-4</v>
      </c>
      <c r="J65" s="154">
        <f>IF(ISBLANK(D65),"",1/I65)</f>
        <v>1353.4668202621074</v>
      </c>
      <c r="K65" s="154">
        <f>IF(ISBLANK(D65),"",IF(E65="log",10^D65,IF(E65="dimensionless",D65,I65/(R_atm*(M65+273.15)*0.001))))</f>
        <v>3.0199517204020147E-2</v>
      </c>
      <c r="L65" s="154">
        <f>IF(ISBLANK(D65),"",IF(E65="log",D65,IF(E65="dimensionless",LOG(D65),LOG(K65))))</f>
        <v>-1.52</v>
      </c>
      <c r="M65" s="126">
        <v>25</v>
      </c>
      <c r="N65" s="129"/>
      <c r="O65" s="129" t="s">
        <v>504</v>
      </c>
      <c r="P65" s="135">
        <f>VLOOKUP(O65,References!$B$7:$F$201,5,FALSE)</f>
        <v>8</v>
      </c>
    </row>
    <row r="66" spans="1:16" x14ac:dyDescent="0.2">
      <c r="A66" s="923"/>
      <c r="B66" s="924"/>
      <c r="C66" s="921"/>
      <c r="D66" s="126">
        <v>0.33</v>
      </c>
      <c r="E66" s="126" t="s">
        <v>652</v>
      </c>
      <c r="F66" s="127" t="s">
        <v>655</v>
      </c>
      <c r="G66" s="154">
        <f>IF(ISBLANK(D66),"",IF(E66="log",K66*R_Pa*(M66+273.15)*0.001,IF(E66="dimensionless",K66*R_Pa*(M66+273.15)*0.001,IF(E66="Pa-m3/mol",D66,IF(E66="log Pa-m3/mol",10^D66,IF(E66="mol/dm3-atm",I66*101325,IF(E66="atm-m3/mol",I66*101325,0)))))))</f>
        <v>5299.9161507949702</v>
      </c>
      <c r="H66" s="154">
        <f>IF(ISBLANK(D66),"",1/G66)</f>
        <v>1.8868223035000342E-4</v>
      </c>
      <c r="I66" s="154">
        <f>IF(ISBLANK(D66),"",IF(E66="log",K66*R_atm*(M66+273.15)*0.001,IF(E66="dimensionless",K66*R_atm*(M66+273.15)*0.001,IF(E66="Pa-m3/mol",D66/101325,IF(E66="log Pa-m3/mol",(10^D66)/101325,IF(E66="mol/dm3-atm",1/(D66*1000),IF(E66="atm-m3/mol",D66,0)))))))</f>
        <v>5.2306105608635481E-2</v>
      </c>
      <c r="J66" s="154">
        <f>IF(ISBLANK(D66),"",1/I66)</f>
        <v>19.118226990214023</v>
      </c>
      <c r="K66" s="154">
        <f>IF(ISBLANK(D66),"",IF(E66="log",10^D66,IF(E66="dimensionless",D66,I66/(R_atm*(M66+273.15)*0.001))))</f>
        <v>2.1379620895022322</v>
      </c>
      <c r="L66" s="154">
        <f>IF(ISBLANK(D66),"",IF(E66="log",D66,IF(E66="dimensionless",LOG(D66),LOG(K66))))</f>
        <v>0.33</v>
      </c>
      <c r="M66" s="126">
        <v>25</v>
      </c>
      <c r="N66" s="129"/>
      <c r="O66" s="129" t="s">
        <v>504</v>
      </c>
      <c r="P66" s="135">
        <f>VLOOKUP(O66,References!$B$7:$F$201,5,FALSE)</f>
        <v>8</v>
      </c>
    </row>
    <row r="67" spans="1:16" ht="16" x14ac:dyDescent="0.2">
      <c r="A67" s="923"/>
      <c r="B67" s="924"/>
      <c r="C67" s="921"/>
      <c r="D67" s="126">
        <v>1.29</v>
      </c>
      <c r="E67" s="128" t="s">
        <v>652</v>
      </c>
      <c r="F67" s="127" t="s">
        <v>655</v>
      </c>
      <c r="G67" s="154">
        <f>IF(ISBLANK(D67),"",IF(E67="log",K67*R_Pa*(M67+273.15)*0.001,IF(E67="dimensionless",K67*R_Pa*(M67+273.15)*0.001,IF(E67="Pa-m3/mol",D67,IF(E67="log Pa-m3/mol",10^D67,IF(E67="mol/dm3-atm",I67*101325,IF(E67="atm-m3/mol",I67*101325,0)))))))</f>
        <v>48335.809772024644</v>
      </c>
      <c r="H67" s="154">
        <f>IF(ISBLANK(D67),"",1/G67)</f>
        <v>2.0688595157844461E-5</v>
      </c>
      <c r="I67" s="154">
        <f>IF(ISBLANK(D67),"",IF(E67="log",K67*R_atm*(M67+273.15)*0.001,IF(E67="dimensionless",K67*R_atm*(M67+273.15)*0.001,IF(E67="Pa-m3/mol",D67/101325,IF(E67="log Pa-m3/mol",(10^D67)/101325,IF(E67="mol/dm3-atm",1/(D67*1000),IF(E67="atm-m3/mol",D67,0)))))))</f>
        <v>0.47703735279570519</v>
      </c>
      <c r="J67" s="154">
        <f>IF(ISBLANK(D67),"",1/I67)</f>
        <v>2.096271904368582</v>
      </c>
      <c r="K67" s="154">
        <f>IF(ISBLANK(D67),"",IF(E67="log",10^D67,IF(E67="dimensionless",D67,I67/(R_atm*(M67+273.15)*0.001))))</f>
        <v>19.498445997580465</v>
      </c>
      <c r="L67" s="154">
        <f>IF(ISBLANK(D67),"",IF(E67="log",D67,IF(E67="dimensionless",LOG(D67),LOG(K67))))</f>
        <v>1.29</v>
      </c>
      <c r="M67" s="130">
        <v>25</v>
      </c>
      <c r="N67" s="129"/>
      <c r="O67" s="129" t="s">
        <v>578</v>
      </c>
      <c r="P67" s="135">
        <f>VLOOKUP(O67,References!$B$7:$F$201,5,FALSE)</f>
        <v>70</v>
      </c>
    </row>
    <row r="68" spans="1:16" ht="16" x14ac:dyDescent="0.2">
      <c r="A68" s="923"/>
      <c r="B68" s="924"/>
      <c r="C68" s="921"/>
      <c r="D68" s="126">
        <v>2.73</v>
      </c>
      <c r="E68" s="128" t="s">
        <v>652</v>
      </c>
      <c r="F68" s="127" t="s">
        <v>658</v>
      </c>
      <c r="G68" s="154">
        <f>IF(ISBLANK(D68),"",IF(E68="log",K68*R_Pa*(M68+273.15)*0.001,IF(E68="dimensionless",K68*R_Pa*(M68+273.15)*0.001,IF(E68="Pa-m3/mol",D68,IF(E68="log Pa-m3/mol",10^D68,IF(E68="mol/dm3-atm",I68*101325,IF(E68="atm-m3/mol",I68*101325,0)))))))</f>
        <v>1331278.746732037</v>
      </c>
      <c r="H68" s="154">
        <f>IF(ISBLANK(D68),"",1/G68)</f>
        <v>7.5115748858363043E-7</v>
      </c>
      <c r="I68" s="154">
        <f>IF(ISBLANK(D68),"",IF(E68="log",K68*R_atm*(M68+273.15)*0.001,IF(E68="dimensionless",K68*R_atm*(M68+273.15)*0.001,IF(E68="Pa-m3/mol",D68/101325,IF(E68="log Pa-m3/mol",(10^D68)/101325,IF(E68="mol/dm3-atm",1/(D68*1000),IF(E68="atm-m3/mol",D68,0)))))))</f>
        <v>13.138699696343863</v>
      </c>
      <c r="J68" s="154">
        <f>IF(ISBLANK(D68),"",1/I68)</f>
        <v>7.6111032530736075E-2</v>
      </c>
      <c r="K68" s="154">
        <f>IF(ISBLANK(D68),"",IF(E68="log",10^D68,IF(E68="dimensionless",D68,I68/(R_atm*(M68+273.15)*0.001))))</f>
        <v>537.03179637025301</v>
      </c>
      <c r="L68" s="154">
        <f>IF(ISBLANK(D68),"",IF(E68="log",D68,IF(E68="dimensionless",LOG(D68),LOG(K68))))</f>
        <v>2.73</v>
      </c>
      <c r="M68" s="130">
        <v>25</v>
      </c>
      <c r="N68" s="129"/>
      <c r="O68" s="129" t="s">
        <v>578</v>
      </c>
      <c r="P68" s="135">
        <f>VLOOKUP(O68,References!$B$7:$F$201,5,FALSE)</f>
        <v>70</v>
      </c>
    </row>
    <row r="69" spans="1:16" ht="16" x14ac:dyDescent="0.2">
      <c r="A69" s="923"/>
      <c r="B69" s="924"/>
      <c r="C69" s="921"/>
      <c r="D69" s="126">
        <v>-0.92</v>
      </c>
      <c r="E69" s="128" t="s">
        <v>652</v>
      </c>
      <c r="F69" s="127" t="s">
        <v>657</v>
      </c>
      <c r="G69" s="154">
        <f>IF(ISBLANK(D69),"",IF(E69="log",K69*R_Pa*(M69+273.15)*0.001,IF(E69="dimensionless",K69*R_Pa*(M69+273.15)*0.001,IF(E69="Pa-m3/mol",D69,IF(E69="log Pa-m3/mol",10^D69,IF(E69="mol/dm3-atm",I69*101325,IF(E69="atm-m3/mol",I69*101325,0)))))))</f>
        <v>298.03618716357772</v>
      </c>
      <c r="H69" s="154">
        <f>IF(ISBLANK(D69),"",1/G69)</f>
        <v>3.3552972527163224E-3</v>
      </c>
      <c r="I69" s="154">
        <f>IF(ISBLANK(D69),"",IF(E69="log",K69*R_atm*(M69+273.15)*0.001,IF(E69="dimensionless",K69*R_atm*(M69+273.15)*0.001,IF(E69="Pa-m3/mol",D69/101325,IF(E69="log Pa-m3/mol",(10^D69)/101325,IF(E69="mol/dm3-atm",1/(D69*1000),IF(E69="atm-m3/mol",D69,0)))))))</f>
        <v>2.9413884743506417E-3</v>
      </c>
      <c r="J69" s="154">
        <f>IF(ISBLANK(D69),"",1/I69)</f>
        <v>339.97549413148016</v>
      </c>
      <c r="K69" s="154">
        <f>IF(ISBLANK(D69),"",IF(E69="log",10^D69,IF(E69="dimensionless",D69,I69/(R_atm*(M69+273.15)*0.001))))</f>
        <v>0.12022644346174129</v>
      </c>
      <c r="L69" s="154">
        <f>IF(ISBLANK(D69),"",IF(E69="log",D69,IF(E69="dimensionless",LOG(D69),LOG(K69))))</f>
        <v>-0.92</v>
      </c>
      <c r="M69" s="130">
        <v>25</v>
      </c>
      <c r="N69" s="129"/>
      <c r="O69" s="129" t="s">
        <v>492</v>
      </c>
      <c r="P69" s="135">
        <f>VLOOKUP(O69,References!$B$7:$F$201,5,FALSE)</f>
        <v>84</v>
      </c>
    </row>
    <row r="70" spans="1:16" x14ac:dyDescent="0.2">
      <c r="A70" s="923"/>
      <c r="B70" s="924"/>
      <c r="C70" s="921"/>
      <c r="D70" s="126">
        <v>4.18</v>
      </c>
      <c r="E70" s="126" t="s">
        <v>652</v>
      </c>
      <c r="F70" s="481" t="s">
        <v>664</v>
      </c>
      <c r="G70" s="154">
        <f t="shared" si="6"/>
        <v>37520532.965447091</v>
      </c>
      <c r="H70" s="154">
        <f t="shared" si="1"/>
        <v>2.6652073437253855E-8</v>
      </c>
      <c r="I70" s="154">
        <f t="shared" si="7"/>
        <v>370.29886963185032</v>
      </c>
      <c r="J70" s="154">
        <f t="shared" si="3"/>
        <v>2.7005213410297366E-3</v>
      </c>
      <c r="K70" s="154">
        <f t="shared" si="8"/>
        <v>15135.612484362096</v>
      </c>
      <c r="L70" s="154">
        <f t="shared" si="5"/>
        <v>4.18</v>
      </c>
      <c r="M70" s="126">
        <v>25</v>
      </c>
      <c r="N70" s="129"/>
      <c r="O70" s="129" t="s">
        <v>580</v>
      </c>
      <c r="P70" s="135">
        <f>VLOOKUP(O70,References!$B$7:$F$201,5,FALSE)</f>
        <v>44</v>
      </c>
    </row>
    <row r="71" spans="1:16" ht="16" x14ac:dyDescent="0.2">
      <c r="A71" s="934"/>
      <c r="B71" s="936"/>
      <c r="C71" s="922"/>
      <c r="D71" s="176">
        <v>3.3399999999999998E-10</v>
      </c>
      <c r="E71" s="177" t="s">
        <v>660</v>
      </c>
      <c r="F71" s="178" t="s">
        <v>661</v>
      </c>
      <c r="G71" s="179">
        <f t="shared" si="6"/>
        <v>3.3842549999999997E-5</v>
      </c>
      <c r="H71" s="179">
        <f t="shared" si="1"/>
        <v>29548.600799880627</v>
      </c>
      <c r="I71" s="179">
        <f t="shared" si="7"/>
        <v>3.3399999999999998E-10</v>
      </c>
      <c r="J71" s="179">
        <f t="shared" si="3"/>
        <v>2994011976.0479045</v>
      </c>
      <c r="K71" s="179">
        <f t="shared" si="8"/>
        <v>1.365193087087437E-8</v>
      </c>
      <c r="L71" s="179">
        <f t="shared" si="5"/>
        <v>-7.8648059195198137</v>
      </c>
      <c r="M71" s="177">
        <v>25</v>
      </c>
      <c r="N71" s="181"/>
      <c r="O71" s="181" t="s">
        <v>662</v>
      </c>
      <c r="P71" s="190">
        <f>VLOOKUP(O71,References!$B$7:$F$201,5,FALSE)</f>
        <v>26</v>
      </c>
    </row>
    <row r="72" spans="1:16" ht="16" x14ac:dyDescent="0.2">
      <c r="A72" s="923" t="s">
        <v>50</v>
      </c>
      <c r="B72" s="924" t="s">
        <v>51</v>
      </c>
      <c r="C72" s="921" t="s">
        <v>11</v>
      </c>
      <c r="D72" s="126">
        <v>-0.57999999999999996</v>
      </c>
      <c r="E72" s="128" t="s">
        <v>652</v>
      </c>
      <c r="F72" s="127" t="s">
        <v>657</v>
      </c>
      <c r="G72" s="154">
        <f>IF(ISBLANK(D72),"",IF(E72="log",K72*R_Pa*(M72+273.15)*0.001,IF(E72="dimensionless",K72*R_Pa*(M72+273.15)*0.001,IF(E72="Pa-m3/mol",D72,IF(E72="log Pa-m3/mol",10^D72,IF(E72="mol/dm3-atm",I72*101325,IF(E72="atm-m3/mol",I72*101325,0)))))))</f>
        <v>652.03213282472154</v>
      </c>
      <c r="H72" s="154">
        <f>IF(ISBLANK(D72),"",1/G72)</f>
        <v>1.5336667468638678E-3</v>
      </c>
      <c r="I72" s="154">
        <f>IF(ISBLANK(D72),"",IF(E72="log",K72*R_atm*(M72+273.15)*0.001,IF(E72="dimensionless",K72*R_atm*(M72+273.15)*0.001,IF(E72="Pa-m3/mol",D72/101325,IF(E72="log Pa-m3/mol",(10^D72)/101325,IF(E72="mol/dm3-atm",1/(D72*1000),IF(E72="atm-m3/mol",D72,0)))))))</f>
        <v>6.4350568253118577E-3</v>
      </c>
      <c r="J72" s="154">
        <f>IF(ISBLANK(D72),"",1/I72)</f>
        <v>155.39878312598083</v>
      </c>
      <c r="K72" s="154">
        <f>IF(ISBLANK(D72),"",IF(E72="log",10^D72,IF(E72="dimensionless",D72,I72/(R_atm*(M72+273.15)*0.001))))</f>
        <v>0.2630267991895382</v>
      </c>
      <c r="L72" s="154">
        <f>IF(ISBLANK(D72),"",IF(E72="log",D72,IF(E72="dimensionless",LOG(D72),LOG(K72))))</f>
        <v>-0.57999999999999996</v>
      </c>
      <c r="M72" s="130">
        <v>25</v>
      </c>
      <c r="N72" s="129"/>
      <c r="O72" s="129" t="s">
        <v>492</v>
      </c>
      <c r="P72" s="135">
        <f>VLOOKUP(O72,References!$B$7:$F$201,5,FALSE)</f>
        <v>84</v>
      </c>
    </row>
    <row r="73" spans="1:16" x14ac:dyDescent="0.2">
      <c r="A73" s="923"/>
      <c r="B73" s="924"/>
      <c r="C73" s="921"/>
      <c r="D73" s="603">
        <v>-1.2</v>
      </c>
      <c r="E73" s="126" t="s">
        <v>652</v>
      </c>
      <c r="F73" s="127" t="s">
        <v>664</v>
      </c>
      <c r="G73" s="154">
        <f>IF(ISBLANK(D73),"",IF(E73="log",K73*R_Pa*(M73+273.15)*0.001,IF(E73="dimensionless",K73*R_Pa*(M73+273.15)*0.001,IF(E73="Pa-m3/mol",D73,IF(E73="log Pa-m3/mol",10^D73,IF(E73="mol/dm3-atm",I73*101325,IF(E73="atm-m3/mol",I73*101325,0)))))))</f>
        <v>156.41161444784305</v>
      </c>
      <c r="H73" s="154">
        <f>IF(ISBLANK(D73),"",1/G73)</f>
        <v>6.3933871121409566E-3</v>
      </c>
      <c r="I73" s="154">
        <f>IF(ISBLANK(D73),"",IF(E73="log",K73*R_atm*(M73+273.15)*0.001,IF(E73="dimensionless",K73*R_atm*(M73+273.15)*0.001,IF(E73="Pa-m3/mol",D73/101325,IF(E73="log Pa-m3/mol",(10^D73)/101325,IF(E73="mol/dm3-atm",1/(D73*1000),IF(E73="atm-m3/mol",D73,0)))))))</f>
        <v>1.5436626148319138E-3</v>
      </c>
      <c r="J73" s="154">
        <f>IF(ISBLANK(D73),"",1/I73)</f>
        <v>647.80994913767984</v>
      </c>
      <c r="K73" s="154">
        <f>IF(ISBLANK(D73),"",IF(E73="log",10^D73,IF(E73="dimensionless",D73,I73/(R_atm*(M73+273.15)*0.001))))</f>
        <v>6.3095734448019317E-2</v>
      </c>
      <c r="L73" s="154">
        <f>IF(ISBLANK(D73),"",IF(E73="log",D73,IF(E73="dimensionless",LOG(D73),LOG(K73))))</f>
        <v>-1.2</v>
      </c>
      <c r="M73" s="126">
        <v>25</v>
      </c>
      <c r="N73" s="129"/>
      <c r="O73" s="129" t="s">
        <v>665</v>
      </c>
      <c r="P73" s="135">
        <f>VLOOKUP(O73,References!$B$7:$F$201,5,FALSE)</f>
        <v>68</v>
      </c>
    </row>
    <row r="74" spans="1:16" x14ac:dyDescent="0.2">
      <c r="A74" s="923"/>
      <c r="B74" s="924"/>
      <c r="C74" s="921"/>
      <c r="D74" s="126">
        <v>4.21</v>
      </c>
      <c r="E74" s="126" t="s">
        <v>652</v>
      </c>
      <c r="F74" s="481" t="s">
        <v>664</v>
      </c>
      <c r="G74" s="154">
        <f t="shared" si="6"/>
        <v>40203975.415280566</v>
      </c>
      <c r="H74" s="154">
        <f t="shared" si="1"/>
        <v>2.4873162160474411E-8</v>
      </c>
      <c r="I74" s="154">
        <f t="shared" si="7"/>
        <v>396.782387518191</v>
      </c>
      <c r="J74" s="154">
        <f t="shared" si="3"/>
        <v>2.5202731559100609E-3</v>
      </c>
      <c r="K74" s="154">
        <f t="shared" si="8"/>
        <v>16218.100973589309</v>
      </c>
      <c r="L74" s="154">
        <f t="shared" si="5"/>
        <v>4.21</v>
      </c>
      <c r="M74" s="126">
        <v>25</v>
      </c>
      <c r="N74" s="129"/>
      <c r="O74" s="129" t="s">
        <v>580</v>
      </c>
      <c r="P74" s="135">
        <f>VLOOKUP(O74,References!$B$7:$F$201,5,FALSE)</f>
        <v>44</v>
      </c>
    </row>
    <row r="75" spans="1:16" ht="16" x14ac:dyDescent="0.2">
      <c r="A75" s="923"/>
      <c r="B75" s="924"/>
      <c r="C75" s="921"/>
      <c r="D75" s="176">
        <v>3.4000000000000001E-10</v>
      </c>
      <c r="E75" s="177" t="s">
        <v>660</v>
      </c>
      <c r="F75" s="178" t="s">
        <v>661</v>
      </c>
      <c r="G75" s="179">
        <f t="shared" si="6"/>
        <v>3.4450499999999998E-5</v>
      </c>
      <c r="H75" s="179">
        <f t="shared" ref="H75:H81" si="15">IF(ISBLANK(D75),"",1/G75)</f>
        <v>29027.154903412145</v>
      </c>
      <c r="I75" s="179">
        <f t="shared" si="7"/>
        <v>3.4000000000000001E-10</v>
      </c>
      <c r="J75" s="179">
        <f t="shared" ref="J75:J81" si="16">IF(ISBLANK(D75),"",1/I75)</f>
        <v>2941176470.5882354</v>
      </c>
      <c r="K75" s="179">
        <f t="shared" si="8"/>
        <v>1.3897175138015826E-8</v>
      </c>
      <c r="L75" s="179">
        <f t="shared" ref="L75:L81" si="17">IF(ISBLANK(D75),"",IF(E75="log",D75,IF(E75="dimensionless",LOG(D75),LOG(K75))))</f>
        <v>-7.8570734692891229</v>
      </c>
      <c r="M75" s="177">
        <v>25</v>
      </c>
      <c r="N75" s="181"/>
      <c r="O75" s="181" t="s">
        <v>662</v>
      </c>
      <c r="P75" s="190">
        <f>VLOOKUP(O75,References!$B$7:$F$201,5,FALSE)</f>
        <v>26</v>
      </c>
    </row>
    <row r="76" spans="1:16" ht="18" customHeight="1" x14ac:dyDescent="0.2">
      <c r="A76" s="933" t="s">
        <v>52</v>
      </c>
      <c r="B76" s="935" t="s">
        <v>53</v>
      </c>
      <c r="C76" s="920" t="s">
        <v>12</v>
      </c>
      <c r="D76" s="126">
        <v>-0.38</v>
      </c>
      <c r="E76" s="128" t="s">
        <v>652</v>
      </c>
      <c r="F76" s="127" t="s">
        <v>657</v>
      </c>
      <c r="G76" s="154">
        <f>IF(ISBLANK(D76),"",IF(E76="log",K76*R_Pa*(M76+273.15)*0.001,IF(E76="dimensionless",K76*R_Pa*(M76+273.15)*0.001,IF(E76="Pa-m3/mol",D76,IF(E76="log Pa-m3/mol",10^D76,IF(E76="mol/dm3-atm",I76*101325,IF(E76="atm-m3/mol",I76*101325,0)))))))</f>
        <v>1033.4012885798015</v>
      </c>
      <c r="H76" s="154">
        <f>IF(ISBLANK(D76),"",1/G76)</f>
        <v>9.6767829791880294E-4</v>
      </c>
      <c r="I76" s="154">
        <f>IF(ISBLANK(D76),"",IF(E76="log",K76*R_atm*(M76+273.15)*0.001,IF(E76="dimensionless",K76*R_atm*(M76+273.15)*0.001,IF(E76="Pa-m3/mol",D76/101325,IF(E76="log Pa-m3/mol",(10^D76)/101325,IF(E76="mol/dm3-atm",1/(D76*1000),IF(E76="atm-m3/mol",D76,0)))))))</f>
        <v>1.0198877755537187E-2</v>
      </c>
      <c r="J76" s="154">
        <f>IF(ISBLANK(D76),"",1/I76)</f>
        <v>98.050003536622327</v>
      </c>
      <c r="K76" s="154">
        <f>IF(ISBLANK(D76),"",IF(E76="log",10^D76,IF(E76="dimensionless",D76,I76/(R_atm*(M76+273.15)*0.001))))</f>
        <v>0.41686938347033536</v>
      </c>
      <c r="L76" s="154">
        <f>IF(ISBLANK(D76),"",IF(E76="log",D76,IF(E76="dimensionless",LOG(D76),LOG(K76))))</f>
        <v>-0.38</v>
      </c>
      <c r="M76" s="130">
        <v>25</v>
      </c>
      <c r="N76" s="129"/>
      <c r="O76" s="129" t="s">
        <v>492</v>
      </c>
      <c r="P76" s="135">
        <f>VLOOKUP(O76,References!$B$7:$F$201,5,FALSE)</f>
        <v>84</v>
      </c>
    </row>
    <row r="77" spans="1:16" ht="16" x14ac:dyDescent="0.2">
      <c r="A77" s="934"/>
      <c r="B77" s="936"/>
      <c r="C77" s="922"/>
      <c r="D77" s="176">
        <v>3.4799999999999999E-10</v>
      </c>
      <c r="E77" s="177" t="s">
        <v>660</v>
      </c>
      <c r="F77" s="178" t="s">
        <v>661</v>
      </c>
      <c r="G77" s="179">
        <f t="shared" si="6"/>
        <v>3.52611E-5</v>
      </c>
      <c r="H77" s="179">
        <f t="shared" si="15"/>
        <v>28359.863986092321</v>
      </c>
      <c r="I77" s="179">
        <f t="shared" si="7"/>
        <v>3.4799999999999999E-10</v>
      </c>
      <c r="J77" s="179">
        <f t="shared" si="16"/>
        <v>2873563218.3908048</v>
      </c>
      <c r="K77" s="179">
        <f t="shared" si="8"/>
        <v>1.4224167494204433E-8</v>
      </c>
      <c r="L77" s="179">
        <f t="shared" si="17"/>
        <v>-7.8469731423847966</v>
      </c>
      <c r="M77" s="177">
        <v>25</v>
      </c>
      <c r="N77" s="181"/>
      <c r="O77" s="181" t="s">
        <v>662</v>
      </c>
      <c r="P77" s="190">
        <f>VLOOKUP(O77,References!$B$7:$F$201,5,FALSE)</f>
        <v>26</v>
      </c>
    </row>
    <row r="78" spans="1:16" ht="16" x14ac:dyDescent="0.2">
      <c r="A78" s="923" t="s">
        <v>54</v>
      </c>
      <c r="B78" s="924" t="s">
        <v>55</v>
      </c>
      <c r="C78" s="921" t="s">
        <v>13</v>
      </c>
      <c r="D78" s="126">
        <v>0.03</v>
      </c>
      <c r="E78" s="128" t="s">
        <v>652</v>
      </c>
      <c r="F78" s="127" t="s">
        <v>657</v>
      </c>
      <c r="G78" s="154">
        <f>IF(ISBLANK(D78),"",IF(E78="log",K78*R_Pa*(M78+273.15)*0.001,IF(E78="dimensionless",K78*R_Pa*(M78+273.15)*0.001,IF(E78="Pa-m3/mol",D78,IF(E78="log Pa-m3/mol",10^D78,IF(E78="mol/dm3-atm",I78*101325,IF(E78="atm-m3/mol",I78*101325,0)))))))</f>
        <v>2656.250314073432</v>
      </c>
      <c r="H78" s="154">
        <f>IF(ISBLANK(D78),"",1/G78)</f>
        <v>3.7647054372163928E-4</v>
      </c>
      <c r="I78" s="154">
        <f>IF(ISBLANK(D78),"",IF(E78="log",K78*R_atm*(M78+273.15)*0.001,IF(E78="dimensionless",K78*R_atm*(M78+273.15)*0.001,IF(E78="Pa-m3/mol",D78/101325,IF(E78="log Pa-m3/mol",(10^D78)/101325,IF(E78="mol/dm3-atm",1/(D78*1000),IF(E78="atm-m3/mol",D78,0)))))))</f>
        <v>2.6215152371807961E-2</v>
      </c>
      <c r="J78" s="154">
        <f>IF(ISBLANK(D78),"",1/I78)</f>
        <v>38.145877842594956</v>
      </c>
      <c r="K78" s="154">
        <f>IF(ISBLANK(D78),"",IF(E78="log",10^D78,IF(E78="dimensionless",D78,I78/(R_atm*(M78+273.15)*0.001))))</f>
        <v>1.0715193052376064</v>
      </c>
      <c r="L78" s="154">
        <f>IF(ISBLANK(D78),"",IF(E78="log",D78,IF(E78="dimensionless",LOG(D78),LOG(K78))))</f>
        <v>0.03</v>
      </c>
      <c r="M78" s="130">
        <v>25</v>
      </c>
      <c r="N78" s="129"/>
      <c r="O78" s="129" t="s">
        <v>492</v>
      </c>
      <c r="P78" s="135">
        <f>VLOOKUP(O78,References!$B$7:$F$201,5,FALSE)</f>
        <v>84</v>
      </c>
    </row>
    <row r="79" spans="1:16" x14ac:dyDescent="0.2">
      <c r="A79" s="923"/>
      <c r="B79" s="924"/>
      <c r="C79" s="921"/>
      <c r="D79" s="603">
        <v>-0.6</v>
      </c>
      <c r="E79" s="126" t="s">
        <v>652</v>
      </c>
      <c r="F79" s="127" t="s">
        <v>664</v>
      </c>
      <c r="G79" s="154">
        <f t="shared" si="6"/>
        <v>622.68585269535322</v>
      </c>
      <c r="H79" s="154">
        <f t="shared" si="15"/>
        <v>1.6059462338375084E-3</v>
      </c>
      <c r="I79" s="154">
        <f t="shared" si="7"/>
        <v>6.1454315587994622E-3</v>
      </c>
      <c r="J79" s="154">
        <f t="shared" si="16"/>
        <v>162.72250214358493</v>
      </c>
      <c r="K79" s="154">
        <f t="shared" si="8"/>
        <v>0.25118864315095801</v>
      </c>
      <c r="L79" s="154">
        <f t="shared" si="17"/>
        <v>-0.6</v>
      </c>
      <c r="M79" s="126">
        <v>25</v>
      </c>
      <c r="N79" s="129"/>
      <c r="O79" s="129" t="s">
        <v>665</v>
      </c>
      <c r="P79" s="135">
        <f>VLOOKUP(O79,References!$B$7:$F$201,5,FALSE)</f>
        <v>68</v>
      </c>
    </row>
    <row r="80" spans="1:16" x14ac:dyDescent="0.2">
      <c r="A80" s="923"/>
      <c r="B80" s="924"/>
      <c r="C80" s="921"/>
      <c r="D80" s="126">
        <v>5.87</v>
      </c>
      <c r="E80" s="126" t="s">
        <v>652</v>
      </c>
      <c r="F80" s="481" t="s">
        <v>664</v>
      </c>
      <c r="G80" s="154">
        <f>IF(ISBLANK(D80),"",IF(E80="log",K80*R_Pa*(M80+273.15)*0.001,IF(E80="dimensionless",K80*R_Pa*(M80+273.15)*0.001,IF(E80="Pa-m3/mol",D80,IF(E80="log Pa-m3/mol",10^D80,IF(E80="mol/dm3-atm",I80*101325,IF(E80="atm-m3/mol",I80*101325,0)))))))</f>
        <v>1837676233.7891538</v>
      </c>
      <c r="H80" s="154">
        <f>IF(ISBLANK(D80),"",1/G80)</f>
        <v>5.4416549640960053E-10</v>
      </c>
      <c r="I80" s="154">
        <f>IF(ISBLANK(D80),"",IF(E80="log",K80*R_atm*(M80+273.15)*0.001,IF(E80="dimensionless",K80*R_atm*(M80+273.15)*0.001,IF(E80="Pa-m3/mol",D80/101325,IF(E80="log Pa-m3/mol",(10^D80)/101325,IF(E80="mol/dm3-atm",1/(D80*1000),IF(E80="atm-m3/mol",D80,0)))))))</f>
        <v>18136.45431817578</v>
      </c>
      <c r="J80" s="154">
        <f>IF(ISBLANK(D80),"",1/I80)</f>
        <v>5.5137568923702559E-5</v>
      </c>
      <c r="K80" s="154">
        <f>IF(ISBLANK(D80),"",IF(E80="log",10^D80,IF(E80="dimensionless",D80,I80/(R_atm*(M80+273.15)*0.001))))</f>
        <v>741310.24130091805</v>
      </c>
      <c r="L80" s="154">
        <f>IF(ISBLANK(D80),"",IF(E80="log",D80,IF(E80="dimensionless",LOG(D80),LOG(K80))))</f>
        <v>5.87</v>
      </c>
      <c r="M80" s="126">
        <v>25</v>
      </c>
      <c r="N80" s="129"/>
      <c r="O80" s="129" t="s">
        <v>580</v>
      </c>
      <c r="P80" s="135">
        <f>VLOOKUP(O80,References!$B$7:$F$201,5,FALSE)</f>
        <v>44</v>
      </c>
    </row>
    <row r="81" spans="1:16" ht="17" thickBot="1" x14ac:dyDescent="0.25">
      <c r="A81" s="923"/>
      <c r="B81" s="924"/>
      <c r="C81" s="921"/>
      <c r="D81" s="126">
        <v>3.5500000000000001E-10</v>
      </c>
      <c r="E81" s="128" t="s">
        <v>660</v>
      </c>
      <c r="F81" s="127" t="s">
        <v>661</v>
      </c>
      <c r="G81" s="154">
        <f t="shared" si="6"/>
        <v>3.5970375000000002E-5</v>
      </c>
      <c r="H81" s="154">
        <f t="shared" si="15"/>
        <v>27800.655400451065</v>
      </c>
      <c r="I81" s="154">
        <f t="shared" si="7"/>
        <v>3.5500000000000001E-10</v>
      </c>
      <c r="J81" s="154">
        <f t="shared" si="16"/>
        <v>2816901408.4507041</v>
      </c>
      <c r="K81" s="154">
        <f t="shared" si="8"/>
        <v>1.4510285805869466E-8</v>
      </c>
      <c r="L81" s="154">
        <f t="shared" si="17"/>
        <v>-7.838324033276284</v>
      </c>
      <c r="M81" s="128">
        <v>25</v>
      </c>
      <c r="N81" s="129"/>
      <c r="O81" s="129" t="s">
        <v>662</v>
      </c>
      <c r="P81" s="135">
        <f>VLOOKUP(O81,References!$B$7:$F$201,5,FALSE)</f>
        <v>26</v>
      </c>
    </row>
    <row r="82" spans="1:16" ht="17" thickBot="1" x14ac:dyDescent="0.25">
      <c r="A82" s="86" t="s">
        <v>142</v>
      </c>
      <c r="B82" s="245" t="s">
        <v>141</v>
      </c>
      <c r="C82" s="87"/>
      <c r="D82" s="87"/>
      <c r="E82" s="87"/>
      <c r="F82" s="87"/>
      <c r="G82" s="695"/>
      <c r="H82" s="695"/>
      <c r="I82" s="695"/>
      <c r="J82" s="695"/>
      <c r="K82" s="695"/>
      <c r="L82" s="156"/>
      <c r="M82" s="87"/>
      <c r="N82" s="87"/>
      <c r="O82" s="87"/>
      <c r="P82" s="125"/>
    </row>
    <row r="83" spans="1:16" x14ac:dyDescent="0.2">
      <c r="A83" s="923" t="s">
        <v>56</v>
      </c>
      <c r="B83" s="924" t="s">
        <v>57</v>
      </c>
      <c r="C83" s="921" t="s">
        <v>15</v>
      </c>
      <c r="D83" s="603">
        <v>-3.7</v>
      </c>
      <c r="E83" s="126" t="s">
        <v>652</v>
      </c>
      <c r="F83" s="127" t="s">
        <v>664</v>
      </c>
      <c r="G83" s="154">
        <f t="shared" ref="G83:G91" si="18">IF(ISBLANK(D83),"",IF(E83="log",K83*R_Pa*(M83+273.15)*0.001,IF(E83="dimensionless",K83*R_Pa*(M83+273.15)*0.001,IF(E83="Pa-m3/mol",D83,IF(E83="log Pa-m3/mol",10^D83,IF(E83="mol/dm3-atm",I83*101325,IF(E83="atm-m3/mol",I83*101325,0)))))))</f>
        <v>0.49461695415928297</v>
      </c>
      <c r="H83" s="154">
        <f t="shared" ref="H83:H108" si="19">IF(ISBLANK(D83),"",1/G83)</f>
        <v>2.0217665237531808</v>
      </c>
      <c r="I83" s="154">
        <f t="shared" ref="I83:I91" si="20">IF(ISBLANK(D83),"",IF(E83="log",K83*R_atm*(M83+273.15)*0.001,IF(E83="dimensionless",K83*R_atm*(M83+273.15)*0.001,IF(E83="Pa-m3/mol",D83/101325,IF(E83="log Pa-m3/mol",(10^D83)/101325,IF(E83="mol/dm3-atm",1/(D83*1000),IF(E83="atm-m3/mol",D83,0)))))))</f>
        <v>4.8814898017200571E-6</v>
      </c>
      <c r="J83" s="154">
        <f t="shared" ref="J83:J108" si="21">IF(ISBLANK(D83),"",1/I83)</f>
        <v>204855.4930192903</v>
      </c>
      <c r="K83" s="154">
        <f t="shared" ref="K83:K91" si="22">IF(ISBLANK(D83),"",IF(E83="log",10^D83,IF(E83="dimensionless",D83,I83/(R_atm*(M83+273.15)*0.001))))</f>
        <v>1.9952623149688758E-4</v>
      </c>
      <c r="L83" s="154">
        <f t="shared" ref="L83:L108" si="23">IF(ISBLANK(D83),"",IF(E83="log",D83,IF(E83="dimensionless",LOG(D83),LOG(K83))))</f>
        <v>-3.7</v>
      </c>
      <c r="M83" s="126">
        <v>25</v>
      </c>
      <c r="N83" s="129"/>
      <c r="O83" s="129" t="s">
        <v>665</v>
      </c>
      <c r="P83" s="135">
        <f>VLOOKUP(O83,References!$B$7:$F$201,5,FALSE)</f>
        <v>68</v>
      </c>
    </row>
    <row r="84" spans="1:16" ht="16" x14ac:dyDescent="0.2">
      <c r="A84" s="923"/>
      <c r="B84" s="924"/>
      <c r="C84" s="921"/>
      <c r="D84" s="126">
        <v>-2.59</v>
      </c>
      <c r="E84" s="128" t="s">
        <v>652</v>
      </c>
      <c r="F84" s="127" t="s">
        <v>657</v>
      </c>
      <c r="G84" s="154">
        <f>IF(ISBLANK(D84),"",IF(E84="log",K84*R_Pa*(M84+273.15)*0.001,IF(E84="dimensionless",K84*R_Pa*(M84+273.15)*0.001,IF(E84="Pa-m3/mol",D84,IF(E84="log Pa-m3/mol",10^D84,IF(E84="mol/dm3-atm",I84*101325,IF(E84="atm-m3/mol",I84*101325,0)))))))</f>
        <v>6.3719006945552081</v>
      </c>
      <c r="H84" s="154">
        <f>IF(ISBLANK(D84),"",1/G84)</f>
        <v>0.15693904345598172</v>
      </c>
      <c r="I84" s="154">
        <f>IF(ISBLANK(D84),"",IF(E84="log",K84*R_atm*(M84+273.15)*0.001,IF(E84="dimensionless",K84*R_atm*(M84+273.15)*0.001,IF(E84="Pa-m3/mol",D84/101325,IF(E84="log Pa-m3/mol",(10^D84)/101325,IF(E84="mol/dm3-atm",1/(D84*1000),IF(E84="atm-m3/mol",D84,0)))))))</f>
        <v>6.2885770486604807E-5</v>
      </c>
      <c r="J84" s="154">
        <f>IF(ISBLANK(D84),"",1/I84)</f>
        <v>15901.848578177289</v>
      </c>
      <c r="K84" s="154">
        <f>IF(ISBLANK(D84),"",IF(E84="log",10^D84,IF(E84="dimensionless",D84,I84/(R_atm*(M84+273.15)*0.001))))</f>
        <v>2.5703957827688637E-3</v>
      </c>
      <c r="L84" s="154">
        <f>IF(ISBLANK(D84),"",IF(E84="log",D84,IF(E84="dimensionless",LOG(D84),LOG(K84))))</f>
        <v>-2.59</v>
      </c>
      <c r="M84" s="130">
        <v>25</v>
      </c>
      <c r="N84" s="129"/>
      <c r="O84" s="129" t="s">
        <v>492</v>
      </c>
      <c r="P84" s="135">
        <f>VLOOKUP(O84,References!$B$7:$F$201,5,FALSE)</f>
        <v>84</v>
      </c>
    </row>
    <row r="85" spans="1:16" x14ac:dyDescent="0.2">
      <c r="A85" s="923"/>
      <c r="B85" s="924"/>
      <c r="C85" s="921"/>
      <c r="D85" s="126">
        <v>1.02</v>
      </c>
      <c r="E85" s="126" t="s">
        <v>652</v>
      </c>
      <c r="F85" s="481" t="s">
        <v>664</v>
      </c>
      <c r="G85" s="154">
        <f>IF(ISBLANK(D85),"",IF(E85="log",K85*R_Pa*(M85+273.15)*0.001,IF(E85="dimensionless",K85*R_Pa*(M85+273.15)*0.001,IF(E85="Pa-m3/mol",D85,IF(E85="log Pa-m3/mol",10^D85,IF(E85="mol/dm3-atm",I85*101325,IF(E85="atm-m3/mol",I85*101325,0)))))))</f>
        <v>25957.86675088121</v>
      </c>
      <c r="H85" s="154">
        <f>IF(ISBLANK(D85),"",1/G85)</f>
        <v>3.8523966919047857E-5</v>
      </c>
      <c r="I85" s="154">
        <f>IF(ISBLANK(D85),"",IF(E85="log",K85*R_atm*(M85+273.15)*0.001,IF(E85="dimensionless",K85*R_atm*(M85+273.15)*0.001,IF(E85="Pa-m3/mol",D85/101325,IF(E85="log Pa-m3/mol",(10^D85)/101325,IF(E85="mol/dm3-atm",1/(D85*1000),IF(E85="atm-m3/mol",D85,0)))))))</f>
        <v>0.25618422650758754</v>
      </c>
      <c r="J85" s="154">
        <f>IF(ISBLANK(D85),"",1/I85)</f>
        <v>3.9034409480725092</v>
      </c>
      <c r="K85" s="154">
        <f>IF(ISBLANK(D85),"",IF(E85="log",10^D85,IF(E85="dimensionless",D85,I85/(R_atm*(M85+273.15)*0.001))))</f>
        <v>10.471285480509</v>
      </c>
      <c r="L85" s="154">
        <f>IF(ISBLANK(D85),"",IF(E85="log",D85,IF(E85="dimensionless",LOG(D85),LOG(K85))))</f>
        <v>1.02</v>
      </c>
      <c r="M85" s="126">
        <v>25</v>
      </c>
      <c r="N85" s="129"/>
      <c r="O85" s="129" t="s">
        <v>580</v>
      </c>
      <c r="P85" s="135">
        <f>VLOOKUP(O85,References!$B$7:$F$201,5,FALSE)</f>
        <v>44</v>
      </c>
    </row>
    <row r="86" spans="1:16" ht="16" x14ac:dyDescent="0.2">
      <c r="A86" s="923"/>
      <c r="B86" s="924"/>
      <c r="C86" s="921"/>
      <c r="D86" s="176">
        <v>2.9500000000000002E-10</v>
      </c>
      <c r="E86" s="177" t="s">
        <v>660</v>
      </c>
      <c r="F86" s="178" t="s">
        <v>661</v>
      </c>
      <c r="G86" s="179">
        <f t="shared" si="18"/>
        <v>2.9890875E-5</v>
      </c>
      <c r="H86" s="179">
        <f t="shared" si="19"/>
        <v>33455.025990373317</v>
      </c>
      <c r="I86" s="179">
        <f t="shared" si="20"/>
        <v>2.9500000000000002E-10</v>
      </c>
      <c r="J86" s="179">
        <f t="shared" si="21"/>
        <v>3389830508.474576</v>
      </c>
      <c r="K86" s="179">
        <f t="shared" si="22"/>
        <v>1.2057843134454909E-8</v>
      </c>
      <c r="L86" s="179">
        <f t="shared" si="23"/>
        <v>-7.9187303703532148</v>
      </c>
      <c r="M86" s="177">
        <v>25</v>
      </c>
      <c r="N86" s="181"/>
      <c r="O86" s="181" t="s">
        <v>662</v>
      </c>
      <c r="P86" s="190">
        <f>VLOOKUP(O86,References!$B$7:$F$201,5,FALSE)</f>
        <v>26</v>
      </c>
    </row>
    <row r="87" spans="1:16" ht="16" x14ac:dyDescent="0.2">
      <c r="A87" s="191" t="s">
        <v>58</v>
      </c>
      <c r="B87" s="246" t="s">
        <v>59</v>
      </c>
      <c r="C87" s="183" t="s">
        <v>16</v>
      </c>
      <c r="D87" s="178">
        <v>2.16E-10</v>
      </c>
      <c r="E87" s="177" t="s">
        <v>660</v>
      </c>
      <c r="F87" s="178" t="s">
        <v>661</v>
      </c>
      <c r="G87" s="179">
        <f t="shared" si="18"/>
        <v>2.1886200000000001E-5</v>
      </c>
      <c r="H87" s="179">
        <f t="shared" si="19"/>
        <v>45690.891977593186</v>
      </c>
      <c r="I87" s="179">
        <f t="shared" si="20"/>
        <v>2.16E-10</v>
      </c>
      <c r="J87" s="179">
        <f t="shared" si="21"/>
        <v>4629629629.6296291</v>
      </c>
      <c r="K87" s="179">
        <f t="shared" si="22"/>
        <v>8.8287936170924064E-9</v>
      </c>
      <c r="L87" s="179">
        <f t="shared" si="23"/>
        <v>-8.0540986351804467</v>
      </c>
      <c r="M87" s="177">
        <v>25</v>
      </c>
      <c r="N87" s="181"/>
      <c r="O87" s="181" t="s">
        <v>662</v>
      </c>
      <c r="P87" s="190">
        <f>VLOOKUP(O87,References!$B$7:$F$201,5,FALSE)</f>
        <v>26</v>
      </c>
    </row>
    <row r="88" spans="1:16" ht="16" x14ac:dyDescent="0.2">
      <c r="A88" s="923" t="s">
        <v>60</v>
      </c>
      <c r="B88" s="924" t="s">
        <v>61</v>
      </c>
      <c r="C88" s="921" t="s">
        <v>17</v>
      </c>
      <c r="D88" s="126">
        <v>-2.38</v>
      </c>
      <c r="E88" s="128" t="s">
        <v>652</v>
      </c>
      <c r="F88" s="127" t="s">
        <v>657</v>
      </c>
      <c r="G88" s="154">
        <f>IF(ISBLANK(D88),"",IF(E88="log",K88*R_Pa*(M88+273.15)*0.001,IF(E88="dimensionless",K88*R_Pa*(M88+273.15)*0.001,IF(E88="Pa-m3/mol",D88,IF(E88="log Pa-m3/mol",10^D88,IF(E88="mol/dm3-atm",I88*101325,IF(E88="atm-m3/mol",I88*101325,0)))))))</f>
        <v>10.334012885798012</v>
      </c>
      <c r="H88" s="154">
        <f>IF(ISBLANK(D88),"",1/G88)</f>
        <v>9.6767829791880325E-2</v>
      </c>
      <c r="I88" s="154">
        <f>IF(ISBLANK(D88),"",IF(E88="log",K88*R_atm*(M88+273.15)*0.001,IF(E88="dimensionless",K88*R_atm*(M88+273.15)*0.001,IF(E88="Pa-m3/mol",D88/101325,IF(E88="log Pa-m3/mol",(10^D88)/101325,IF(E88="mol/dm3-atm",1/(D88*1000),IF(E88="atm-m3/mol",D88,0)))))))</f>
        <v>1.0198877755537186E-4</v>
      </c>
      <c r="J88" s="154">
        <f>IF(ISBLANK(D88),"",1/I88)</f>
        <v>9805.0003536622353</v>
      </c>
      <c r="K88" s="154">
        <f>IF(ISBLANK(D88),"",IF(E88="log",10^D88,IF(E88="dimensionless",D88,I88/(R_atm*(M88+273.15)*0.001))))</f>
        <v>4.1686938347033527E-3</v>
      </c>
      <c r="L88" s="154">
        <f>IF(ISBLANK(D88),"",IF(E88="log",D88,IF(E88="dimensionless",LOG(D88),LOG(K88))))</f>
        <v>-2.38</v>
      </c>
      <c r="M88" s="130">
        <v>25</v>
      </c>
      <c r="N88" s="129"/>
      <c r="O88" s="129" t="s">
        <v>492</v>
      </c>
      <c r="P88" s="135">
        <f>VLOOKUP(O88,References!$B$7:$F$201,5,FALSE)</f>
        <v>84</v>
      </c>
    </row>
    <row r="89" spans="1:16" x14ac:dyDescent="0.2">
      <c r="A89" s="923"/>
      <c r="B89" s="924"/>
      <c r="C89" s="921"/>
      <c r="D89" s="603">
        <v>-3.1</v>
      </c>
      <c r="E89" s="126" t="s">
        <v>652</v>
      </c>
      <c r="F89" s="127" t="s">
        <v>664</v>
      </c>
      <c r="G89" s="154">
        <f t="shared" si="18"/>
        <v>1.9691055612814123</v>
      </c>
      <c r="H89" s="154">
        <f t="shared" si="19"/>
        <v>0.50784478986959003</v>
      </c>
      <c r="I89" s="154">
        <f t="shared" si="20"/>
        <v>1.943356093048527E-5</v>
      </c>
      <c r="J89" s="154">
        <f t="shared" si="21"/>
        <v>51457.373333536016</v>
      </c>
      <c r="K89" s="154">
        <f t="shared" si="22"/>
        <v>7.9432823472428099E-4</v>
      </c>
      <c r="L89" s="154">
        <f t="shared" si="23"/>
        <v>-3.1</v>
      </c>
      <c r="M89" s="126">
        <v>25</v>
      </c>
      <c r="N89" s="129"/>
      <c r="O89" s="129" t="s">
        <v>665</v>
      </c>
      <c r="P89" s="135">
        <f>VLOOKUP(O89,References!$B$7:$F$201,5,FALSE)</f>
        <v>68</v>
      </c>
    </row>
    <row r="90" spans="1:16" x14ac:dyDescent="0.2">
      <c r="A90" s="923"/>
      <c r="B90" s="924"/>
      <c r="C90" s="921"/>
      <c r="D90" s="126">
        <v>2.15</v>
      </c>
      <c r="E90" s="126" t="s">
        <v>652</v>
      </c>
      <c r="F90" s="481" t="s">
        <v>664</v>
      </c>
      <c r="G90" s="154">
        <f>IF(ISBLANK(D90),"",IF(E90="log",K90*R_Pa*(M90+273.15)*0.001,IF(E90="dimensionless",K90*R_Pa*(M90+273.15)*0.001,IF(E90="Pa-m3/mol",D90,IF(E90="log Pa-m3/mol",10^D90,IF(E90="mol/dm3-atm",I90*101325,IF(E90="atm-m3/mol",I90*101325,0)))))))</f>
        <v>350161.98758198746</v>
      </c>
      <c r="H90" s="154">
        <f>IF(ISBLANK(D90),"",1/G90)</f>
        <v>2.8558211212627942E-6</v>
      </c>
      <c r="I90" s="154">
        <f>IF(ISBLANK(D90),"",IF(E90="log",K90*R_atm*(M90+273.15)*0.001,IF(E90="dimensionless",K90*R_atm*(M90+273.15)*0.001,IF(E90="Pa-m3/mol",D90/101325,IF(E90="log Pa-m3/mol",(10^D90)/101325,IF(E90="mol/dm3-atm",1/(D90*1000),IF(E90="atm-m3/mol",D90,0)))))))</f>
        <v>3.4558301266418825</v>
      </c>
      <c r="J90" s="154">
        <f>IF(ISBLANK(D90),"",1/I90)</f>
        <v>0.28936607511195156</v>
      </c>
      <c r="K90" s="154">
        <f>IF(ISBLANK(D90),"",IF(E90="log",10^D90,IF(E90="dimensionless",D90,I90/(R_atm*(M90+273.15)*0.001))))</f>
        <v>141.25375446227542</v>
      </c>
      <c r="L90" s="154">
        <f>IF(ISBLANK(D90),"",IF(E90="log",D90,IF(E90="dimensionless",LOG(D90),LOG(K90))))</f>
        <v>2.15</v>
      </c>
      <c r="M90" s="126">
        <v>25</v>
      </c>
      <c r="N90" s="129"/>
      <c r="O90" s="129" t="s">
        <v>580</v>
      </c>
      <c r="P90" s="135">
        <f>VLOOKUP(O90,References!$B$7:$F$201,5,FALSE)</f>
        <v>44</v>
      </c>
    </row>
    <row r="91" spans="1:16" ht="16" x14ac:dyDescent="0.2">
      <c r="A91" s="923"/>
      <c r="B91" s="924"/>
      <c r="C91" s="921"/>
      <c r="D91" s="126">
        <v>1.94E-10</v>
      </c>
      <c r="E91" s="128" t="s">
        <v>660</v>
      </c>
      <c r="F91" s="127" t="s">
        <v>661</v>
      </c>
      <c r="G91" s="179">
        <f t="shared" si="18"/>
        <v>1.9657050000000002E-5</v>
      </c>
      <c r="H91" s="179">
        <f t="shared" si="19"/>
        <v>50872.333335876945</v>
      </c>
      <c r="I91" s="179">
        <f t="shared" si="20"/>
        <v>1.94E-10</v>
      </c>
      <c r="J91" s="179">
        <f t="shared" si="21"/>
        <v>5154639175.2577314</v>
      </c>
      <c r="K91" s="179">
        <f t="shared" si="22"/>
        <v>7.9295646375737354E-9</v>
      </c>
      <c r="L91" s="154">
        <f t="shared" si="23"/>
        <v>-8.1007506564011518</v>
      </c>
      <c r="M91" s="128">
        <v>25</v>
      </c>
      <c r="N91" s="129"/>
      <c r="O91" s="129" t="s">
        <v>662</v>
      </c>
      <c r="P91" s="135">
        <f>VLOOKUP(O91,References!$B$7:$F$201,5,FALSE)</f>
        <v>26</v>
      </c>
    </row>
    <row r="92" spans="1:16" ht="16" x14ac:dyDescent="0.2">
      <c r="A92" s="191" t="s">
        <v>62</v>
      </c>
      <c r="B92" s="246" t="s">
        <v>63</v>
      </c>
      <c r="C92" s="183" t="s">
        <v>18</v>
      </c>
      <c r="D92" s="184">
        <v>1.79E-10</v>
      </c>
      <c r="E92" s="185" t="s">
        <v>660</v>
      </c>
      <c r="F92" s="184" t="s">
        <v>661</v>
      </c>
      <c r="G92" s="179">
        <f t="shared" ref="G92:G105" si="24">IF(ISBLANK(D92),"",IF(E92="log",K92*R_Pa*(M92+273.15)*0.001,IF(E92="dimensionless",K92*R_Pa*(M92+273.15)*0.001,IF(E92="Pa-m3/mol",D92,IF(E92="log Pa-m3/mol",10^D92,IF(E92="mol/dm3-atm",I92*101325,IF(E92="atm-m3/mol",I92*101325,0)))))))</f>
        <v>1.8137175000000001E-5</v>
      </c>
      <c r="H92" s="179">
        <f t="shared" si="19"/>
        <v>55135.37802882753</v>
      </c>
      <c r="I92" s="179">
        <f t="shared" ref="I92:I105" si="25">IF(ISBLANK(D92),"",IF(E92="log",K92*R_atm*(M92+273.15)*0.001,IF(E92="dimensionless",K92*R_atm*(M92+273.15)*0.001,IF(E92="Pa-m3/mol",D92/101325,IF(E92="log Pa-m3/mol",(10^D92)/101325,IF(E92="mol/dm3-atm",1/(D92*1000),IF(E92="atm-m3/mol",D92,0)))))))</f>
        <v>1.79E-10</v>
      </c>
      <c r="J92" s="179">
        <f t="shared" si="21"/>
        <v>5586592178.7709494</v>
      </c>
      <c r="K92" s="179">
        <f t="shared" ref="K92:K105" si="26">IF(ISBLANK(D92),"",IF(E92="log",10^D92,IF(E92="dimensionless",D92,I92/(R_atm*(M92+273.15)*0.001))))</f>
        <v>7.3164539697200966E-9</v>
      </c>
      <c r="L92" s="186">
        <f t="shared" si="23"/>
        <v>-8.135699355351484</v>
      </c>
      <c r="M92" s="185">
        <v>25</v>
      </c>
      <c r="N92" s="187"/>
      <c r="O92" s="187" t="s">
        <v>662</v>
      </c>
      <c r="P92" s="192">
        <f>VLOOKUP(O92,References!$B$7:$F$201,5,FALSE)</f>
        <v>26</v>
      </c>
    </row>
    <row r="93" spans="1:16" x14ac:dyDescent="0.2">
      <c r="A93" s="923" t="s">
        <v>64</v>
      </c>
      <c r="B93" s="924" t="s">
        <v>65</v>
      </c>
      <c r="C93" s="921" t="s">
        <v>19</v>
      </c>
      <c r="D93" s="126">
        <v>-2.4</v>
      </c>
      <c r="E93" s="126" t="s">
        <v>652</v>
      </c>
      <c r="F93" s="127" t="s">
        <v>657</v>
      </c>
      <c r="G93" s="154">
        <f t="shared" si="24"/>
        <v>9.8689056897870877</v>
      </c>
      <c r="H93" s="154">
        <f t="shared" si="19"/>
        <v>0.10132835710800819</v>
      </c>
      <c r="I93" s="154">
        <f t="shared" si="25"/>
        <v>9.7398526422769543E-5</v>
      </c>
      <c r="J93" s="154">
        <f t="shared" si="21"/>
        <v>10267.095783968893</v>
      </c>
      <c r="K93" s="154">
        <f t="shared" si="26"/>
        <v>3.9810717055349717E-3</v>
      </c>
      <c r="L93" s="154">
        <f t="shared" si="23"/>
        <v>-2.4</v>
      </c>
      <c r="M93" s="126">
        <v>25</v>
      </c>
      <c r="N93" s="129"/>
      <c r="O93" s="129" t="s">
        <v>504</v>
      </c>
      <c r="P93" s="135">
        <f>VLOOKUP(O93,References!$B$7:$F$201,5,FALSE)</f>
        <v>8</v>
      </c>
    </row>
    <row r="94" spans="1:16" x14ac:dyDescent="0.2">
      <c r="A94" s="923"/>
      <c r="B94" s="924"/>
      <c r="C94" s="921"/>
      <c r="D94" s="126">
        <v>-1.06</v>
      </c>
      <c r="E94" s="126" t="s">
        <v>652</v>
      </c>
      <c r="F94" s="127" t="s">
        <v>655</v>
      </c>
      <c r="G94" s="154">
        <f t="shared" si="24"/>
        <v>215.9081313849357</v>
      </c>
      <c r="H94" s="154">
        <f t="shared" si="19"/>
        <v>4.6315995307149036E-3</v>
      </c>
      <c r="I94" s="154">
        <f t="shared" si="25"/>
        <v>2.1308475833697162E-3</v>
      </c>
      <c r="J94" s="154">
        <f t="shared" si="21"/>
        <v>469.29682244968592</v>
      </c>
      <c r="K94" s="154">
        <f t="shared" si="26"/>
        <v>8.7096358995608011E-2</v>
      </c>
      <c r="L94" s="154">
        <f t="shared" si="23"/>
        <v>-1.06</v>
      </c>
      <c r="M94" s="126">
        <v>25</v>
      </c>
      <c r="N94" s="129"/>
      <c r="O94" s="129" t="s">
        <v>504</v>
      </c>
      <c r="P94" s="135">
        <f>VLOOKUP(O94,References!$B$7:$F$201,5,FALSE)</f>
        <v>8</v>
      </c>
    </row>
    <row r="95" spans="1:16" ht="16" x14ac:dyDescent="0.2">
      <c r="A95" s="923"/>
      <c r="B95" s="924"/>
      <c r="C95" s="921"/>
      <c r="D95" s="164">
        <v>-1.35</v>
      </c>
      <c r="E95" s="128" t="s">
        <v>652</v>
      </c>
      <c r="F95" s="127" t="s">
        <v>655</v>
      </c>
      <c r="G95" s="154">
        <f>IF(ISBLANK(D95),"",IF(E95="log",K95*R_Pa*(M95+273.15)*0.001,IF(E95="dimensionless",K95*R_Pa*(M95+273.15)*0.001,IF(E95="Pa-m3/mol",D95,IF(E95="log Pa-m3/mol",10^D95,IF(E95="mol/dm3-atm",I95*101325,IF(E95="atm-m3/mol",I95*101325,0)))))))</f>
        <v>110.73094307706756</v>
      </c>
      <c r="H95" s="154">
        <f>IF(ISBLANK(D95),"",1/G95)</f>
        <v>9.0308993332063516E-3</v>
      </c>
      <c r="I95" s="154">
        <f>IF(ISBLANK(D95),"",IF(E95="log",K95*R_atm*(M95+273.15)*0.001,IF(E95="dimensionless",K95*R_atm*(M95+273.15)*0.001,IF(E95="Pa-m3/mol",D95/101325,IF(E95="log Pa-m3/mol",(10^D95)/101325,IF(E95="mol/dm3-atm",1/(D95*1000),IF(E95="atm-m3/mol",D95,0)))))))</f>
        <v>1.0928294406816481E-3</v>
      </c>
      <c r="J95" s="154">
        <f>IF(ISBLANK(D95),"",1/I95)</f>
        <v>915.05587493713006</v>
      </c>
      <c r="K95" s="154">
        <f>IF(ISBLANK(D95),"",IF(E95="log",10^D95,IF(E95="dimensionless",D95,I95/(R_atm*(M95+273.15)*0.001))))</f>
        <v>4.4668359215096293E-2</v>
      </c>
      <c r="L95" s="154">
        <f>IF(ISBLANK(D95),"",IF(E95="log",D95,IF(E95="dimensionless",LOG(D95),LOG(K95))))</f>
        <v>-1.35</v>
      </c>
      <c r="M95" s="130">
        <v>25</v>
      </c>
      <c r="N95" s="129"/>
      <c r="O95" s="129" t="s">
        <v>578</v>
      </c>
      <c r="P95" s="135">
        <f>VLOOKUP(O95,References!$B$7:$F$201,5,FALSE)</f>
        <v>70</v>
      </c>
    </row>
    <row r="96" spans="1:16" ht="16" x14ac:dyDescent="0.2">
      <c r="A96" s="923"/>
      <c r="B96" s="924"/>
      <c r="C96" s="921"/>
      <c r="D96" s="164">
        <v>-0.35</v>
      </c>
      <c r="E96" s="128" t="s">
        <v>652</v>
      </c>
      <c r="F96" s="127" t="s">
        <v>658</v>
      </c>
      <c r="G96" s="154">
        <f>IF(ISBLANK(D96),"",IF(E96="log",K96*R_Pa*(M96+273.15)*0.001,IF(E96="dimensionless",K96*R_Pa*(M96+273.15)*0.001,IF(E96="Pa-m3/mol",D96,IF(E96="log Pa-m3/mol",10^D96,IF(E96="mol/dm3-atm",I96*101325,IF(E96="atm-m3/mol",I96*101325,0)))))))</f>
        <v>1107.3094307706763</v>
      </c>
      <c r="H96" s="154">
        <f>IF(ISBLANK(D96),"",1/G96)</f>
        <v>9.0308993332063468E-4</v>
      </c>
      <c r="I96" s="154">
        <f>IF(ISBLANK(D96),"",IF(E96="log",K96*R_atm*(M96+273.15)*0.001,IF(E96="dimensionless",K96*R_atm*(M96+273.15)*0.001,IF(E96="Pa-m3/mol",D96/101325,IF(E96="log Pa-m3/mol",(10^D96)/101325,IF(E96="mol/dm3-atm",1/(D96*1000),IF(E96="atm-m3/mol",D96,0)))))))</f>
        <v>1.0928294406816487E-2</v>
      </c>
      <c r="J96" s="154">
        <f>IF(ISBLANK(D96),"",1/I96)</f>
        <v>91.505587493712966</v>
      </c>
      <c r="K96" s="154">
        <f>IF(ISBLANK(D96),"",IF(E96="log",10^D96,IF(E96="dimensionless",D96,I96/(R_atm*(M96+273.15)*0.001))))</f>
        <v>0.44668359215096315</v>
      </c>
      <c r="L96" s="154">
        <f>IF(ISBLANK(D96),"",IF(E96="log",D96,IF(E96="dimensionless",LOG(D96),LOG(K96))))</f>
        <v>-0.35</v>
      </c>
      <c r="M96" s="130">
        <v>25</v>
      </c>
      <c r="N96" s="129"/>
      <c r="O96" s="129" t="s">
        <v>578</v>
      </c>
      <c r="P96" s="135">
        <f>VLOOKUP(O96,References!$B$7:$F$201,5,FALSE)</f>
        <v>70</v>
      </c>
    </row>
    <row r="97" spans="1:16" ht="16" x14ac:dyDescent="0.2">
      <c r="A97" s="923"/>
      <c r="B97" s="924"/>
      <c r="C97" s="921"/>
      <c r="D97" s="143">
        <v>1.4999999999999999E-7</v>
      </c>
      <c r="E97" s="128" t="s">
        <v>660</v>
      </c>
      <c r="F97" s="127" t="s">
        <v>655</v>
      </c>
      <c r="G97" s="154">
        <f>IF(ISBLANK(D97),"",IF(E97="log",K97*R_Pa*(M97+273.15)*0.001,IF(E97="dimensionless",K97*R_Pa*(M97+273.15)*0.001,IF(E97="Pa-m3/mol",D97,IF(E97="log Pa-m3/mol",10^D97,IF(E97="mol/dm3-atm",I97*101325,IF(E97="atm-m3/mol",I97*101325,0)))))))</f>
        <v>1.5198749999999999E-2</v>
      </c>
      <c r="H97" s="154">
        <f>IF(ISBLANK(D97),"",1/G97)</f>
        <v>65.794884447734191</v>
      </c>
      <c r="I97" s="154">
        <f>IF(ISBLANK(D97),"",IF(E97="log",K97*R_atm*(M97+273.15)*0.001,IF(E97="dimensionless",K97*R_atm*(M97+273.15)*0.001,IF(E97="Pa-m3/mol",D97/101325,IF(E97="log Pa-m3/mol",(10^D97)/101325,IF(E97="mol/dm3-atm",1/(D97*1000),IF(E97="atm-m3/mol",D97,0)))))))</f>
        <v>1.4999999999999999E-7</v>
      </c>
      <c r="J97" s="154">
        <f>IF(ISBLANK(D97),"",1/I97)</f>
        <v>6666666.666666667</v>
      </c>
      <c r="K97" s="154">
        <f>IF(ISBLANK(D97),"",IF(E97="log",10^D97,IF(E97="dimensionless",D97,I97/(R_atm*(M97+273.15)*0.001))))</f>
        <v>6.1311066785363933E-6</v>
      </c>
      <c r="L97" s="154">
        <f>IF(ISBLANK(D97),"",IF(E97="log",D97,IF(E97="dimensionless",LOG(D97),LOG(K97))))</f>
        <v>-5.2124611272756969</v>
      </c>
      <c r="M97" s="130">
        <v>25</v>
      </c>
      <c r="N97" s="127">
        <v>7</v>
      </c>
      <c r="O97" s="129" t="s">
        <v>591</v>
      </c>
      <c r="P97" s="135">
        <f>VLOOKUP(O97,References!$B$7:$F$201,5,FALSE)</f>
        <v>71</v>
      </c>
    </row>
    <row r="98" spans="1:16" x14ac:dyDescent="0.2">
      <c r="A98" s="923"/>
      <c r="B98" s="924"/>
      <c r="C98" s="921"/>
      <c r="D98" s="164">
        <v>-0.3469169866744955</v>
      </c>
      <c r="E98" s="126" t="s">
        <v>652</v>
      </c>
      <c r="F98" s="127" t="s">
        <v>658</v>
      </c>
      <c r="G98" s="154">
        <f t="shared" si="24"/>
        <v>1115.1980775005054</v>
      </c>
      <c r="H98" s="154">
        <f t="shared" si="19"/>
        <v>8.9670168930106216E-4</v>
      </c>
      <c r="I98" s="154">
        <f t="shared" si="25"/>
        <v>1.10061492968222E-2</v>
      </c>
      <c r="J98" s="154">
        <f t="shared" si="21"/>
        <v>90.858298668429796</v>
      </c>
      <c r="K98" s="154">
        <f t="shared" si="26"/>
        <v>0.44986583639143479</v>
      </c>
      <c r="L98" s="154">
        <f t="shared" si="23"/>
        <v>-0.3469169866744955</v>
      </c>
      <c r="M98" s="128">
        <v>25</v>
      </c>
      <c r="N98" s="129"/>
      <c r="O98" s="129" t="s">
        <v>656</v>
      </c>
      <c r="P98" s="135">
        <f>VLOOKUP(O98,References!$B$7:$F$201,5,FALSE)</f>
        <v>93</v>
      </c>
    </row>
    <row r="99" spans="1:16" x14ac:dyDescent="0.2">
      <c r="A99" s="923"/>
      <c r="B99" s="924"/>
      <c r="C99" s="921"/>
      <c r="D99" s="164">
        <v>-1.3289709122597499</v>
      </c>
      <c r="E99" s="126" t="s">
        <v>652</v>
      </c>
      <c r="F99" s="127" t="s">
        <v>655</v>
      </c>
      <c r="G99" s="154">
        <f t="shared" si="24"/>
        <v>116.22460703855363</v>
      </c>
      <c r="H99" s="154">
        <f t="shared" si="19"/>
        <v>8.6040299509748692E-3</v>
      </c>
      <c r="I99" s="154">
        <f t="shared" si="25"/>
        <v>1.1470476885127468E-3</v>
      </c>
      <c r="J99" s="154">
        <f t="shared" si="21"/>
        <v>871.80333478252533</v>
      </c>
      <c r="K99" s="154">
        <f t="shared" si="26"/>
        <v>4.6884478290934894E-2</v>
      </c>
      <c r="L99" s="154">
        <f t="shared" si="23"/>
        <v>-1.3289709122597499</v>
      </c>
      <c r="M99" s="128">
        <v>25</v>
      </c>
      <c r="N99" s="129"/>
      <c r="O99" s="129" t="s">
        <v>656</v>
      </c>
      <c r="P99" s="135">
        <f>VLOOKUP(O99,References!$B$7:$F$201,5,FALSE)</f>
        <v>93</v>
      </c>
    </row>
    <row r="100" spans="1:16" x14ac:dyDescent="0.2">
      <c r="A100" s="923"/>
      <c r="B100" s="924"/>
      <c r="C100" s="921"/>
      <c r="D100" s="164">
        <v>-2.5954217173079637</v>
      </c>
      <c r="E100" s="126" t="s">
        <v>652</v>
      </c>
      <c r="F100" s="127" t="s">
        <v>657</v>
      </c>
      <c r="G100" s="154">
        <f t="shared" si="24"/>
        <v>6.2928485750694394</v>
      </c>
      <c r="H100" s="154">
        <f t="shared" si="19"/>
        <v>0.15891054552968731</v>
      </c>
      <c r="I100" s="154">
        <f t="shared" si="25"/>
        <v>6.2105586726567602E-5</v>
      </c>
      <c r="J100" s="154">
        <f t="shared" si="21"/>
        <v>16101.611025795508</v>
      </c>
      <c r="K100" s="154">
        <f t="shared" si="26"/>
        <v>2.538506517024532E-3</v>
      </c>
      <c r="L100" s="154">
        <f t="shared" si="23"/>
        <v>-2.5954217173079637</v>
      </c>
      <c r="M100" s="128">
        <v>25</v>
      </c>
      <c r="N100" s="129"/>
      <c r="O100" s="129" t="s">
        <v>656</v>
      </c>
      <c r="P100" s="135">
        <f>VLOOKUP(O100,References!$B$7:$F$201,5,FALSE)</f>
        <v>93</v>
      </c>
    </row>
    <row r="101" spans="1:16" x14ac:dyDescent="0.2">
      <c r="A101" s="923"/>
      <c r="B101" s="924"/>
      <c r="C101" s="921"/>
      <c r="D101" s="164">
        <v>-1.3880500000000007</v>
      </c>
      <c r="E101" s="126" t="s">
        <v>652</v>
      </c>
      <c r="F101" s="127" t="s">
        <v>659</v>
      </c>
      <c r="G101" s="154">
        <f t="shared" si="24"/>
        <v>101.4422792914156</v>
      </c>
      <c r="H101" s="154">
        <f t="shared" si="19"/>
        <v>9.8578226651165508E-3</v>
      </c>
      <c r="I101" s="154">
        <f t="shared" si="25"/>
        <v>1.0011574566140241E-3</v>
      </c>
      <c r="J101" s="154">
        <f t="shared" si="21"/>
        <v>998.84388154293072</v>
      </c>
      <c r="K101" s="154">
        <f t="shared" si="26"/>
        <v>4.0921354456751678E-2</v>
      </c>
      <c r="L101" s="154">
        <f t="shared" si="23"/>
        <v>-1.3880500000000007</v>
      </c>
      <c r="M101" s="128">
        <v>25</v>
      </c>
      <c r="N101" s="129"/>
      <c r="O101" s="129" t="s">
        <v>656</v>
      </c>
      <c r="P101" s="135">
        <f>VLOOKUP(O101,References!$B$7:$F$201,5,FALSE)</f>
        <v>93</v>
      </c>
    </row>
    <row r="102" spans="1:16" ht="16" x14ac:dyDescent="0.2">
      <c r="A102" s="923"/>
      <c r="B102" s="924"/>
      <c r="C102" s="921"/>
      <c r="D102" s="126">
        <v>-1.65</v>
      </c>
      <c r="E102" s="128" t="s">
        <v>652</v>
      </c>
      <c r="F102" s="127" t="s">
        <v>657</v>
      </c>
      <c r="G102" s="154">
        <f>IF(ISBLANK(D102),"",IF(E102="log",K102*R_Pa*(M102+273.15)*0.001,IF(E102="dimensionless",K102*R_Pa*(M102+273.15)*0.001,IF(E102="Pa-m3/mol",D102,IF(E102="log Pa-m3/mol",10^D102,IF(E102="mol/dm3-atm",I102*101325,IF(E102="atm-m3/mol",I102*101325,0)))))))</f>
        <v>55.496935037734467</v>
      </c>
      <c r="H102" s="154">
        <f>IF(ISBLANK(D102),"",1/G102)</f>
        <v>1.8019013109824213E-2</v>
      </c>
      <c r="I102" s="154">
        <f>IF(ISBLANK(D102),"",IF(E102="log",K102*R_atm*(M102+273.15)*0.001,IF(E102="dimensionless",K102*R_atm*(M102+273.15)*0.001,IF(E102="Pa-m3/mol",D102/101325,IF(E102="log Pa-m3/mol",(10^D102)/101325,IF(E102="mol/dm3-atm",1/(D102*1000),IF(E102="atm-m3/mol",D102,0)))))))</f>
        <v>5.477121642016745E-4</v>
      </c>
      <c r="J102" s="154">
        <f>IF(ISBLANK(D102),"",1/I102)</f>
        <v>1825.7765033529315</v>
      </c>
      <c r="K102" s="154">
        <f>IF(ISBLANK(D102),"",IF(E102="log",10^D102,IF(E102="dimensionless",D102,I102/(R_atm*(M102+273.15)*0.001))))</f>
        <v>2.2387211385683389E-2</v>
      </c>
      <c r="L102" s="154">
        <f>IF(ISBLANK(D102),"",IF(E102="log",D102,IF(E102="dimensionless",LOG(D102),LOG(K102))))</f>
        <v>-1.65</v>
      </c>
      <c r="M102" s="130">
        <v>25</v>
      </c>
      <c r="N102" s="129"/>
      <c r="O102" s="129" t="s">
        <v>492</v>
      </c>
      <c r="P102" s="135">
        <f>VLOOKUP(O102,References!$B$7:$F$201,5,FALSE)</f>
        <v>84</v>
      </c>
    </row>
    <row r="103" spans="1:16" x14ac:dyDescent="0.2">
      <c r="A103" s="923"/>
      <c r="B103" s="924"/>
      <c r="C103" s="921"/>
      <c r="D103" s="126">
        <v>3.29</v>
      </c>
      <c r="E103" s="126" t="s">
        <v>652</v>
      </c>
      <c r="F103" s="481" t="s">
        <v>664</v>
      </c>
      <c r="G103" s="154">
        <f>IF(ISBLANK(D103),"",IF(E103="log",K103*R_Pa*(M103+273.15)*0.001,IF(E103="dimensionless",K103*R_Pa*(M103+273.15)*0.001,IF(E103="Pa-m3/mol",D103,IF(E103="log Pa-m3/mol",10^D103,IF(E103="mol/dm3-atm",I103*101325,IF(E103="atm-m3/mol",I103*101325,0)))))))</f>
        <v>4833580.9772024648</v>
      </c>
      <c r="H103" s="154">
        <f>IF(ISBLANK(D103),"",1/G103)</f>
        <v>2.0688595157844459E-7</v>
      </c>
      <c r="I103" s="154">
        <f>IF(ISBLANK(D103),"",IF(E103="log",K103*R_atm*(M103+273.15)*0.001,IF(E103="dimensionless",K103*R_atm*(M103+273.15)*0.001,IF(E103="Pa-m3/mol",D103/101325,IF(E103="log Pa-m3/mol",(10^D103)/101325,IF(E103="mol/dm3-atm",1/(D103*1000),IF(E103="atm-m3/mol",D103,0)))))))</f>
        <v>47.703735279570516</v>
      </c>
      <c r="J103" s="154">
        <f>IF(ISBLANK(D103),"",1/I103)</f>
        <v>2.096271904368582E-2</v>
      </c>
      <c r="K103" s="154">
        <f>IF(ISBLANK(D103),"",IF(E103="log",10^D103,IF(E103="dimensionless",D103,I103/(R_atm*(M103+273.15)*0.001))))</f>
        <v>1949.8445997580463</v>
      </c>
      <c r="L103" s="154">
        <f>IF(ISBLANK(D103),"",IF(E103="log",D103,IF(E103="dimensionless",LOG(D103),LOG(K103))))</f>
        <v>3.29</v>
      </c>
      <c r="M103" s="126">
        <v>25</v>
      </c>
      <c r="N103" s="129"/>
      <c r="O103" s="129" t="s">
        <v>580</v>
      </c>
      <c r="P103" s="135">
        <f>VLOOKUP(O103,References!$B$7:$F$201,5,FALSE)</f>
        <v>44</v>
      </c>
    </row>
    <row r="104" spans="1:16" ht="16" x14ac:dyDescent="0.2">
      <c r="A104" s="923"/>
      <c r="B104" s="924"/>
      <c r="C104" s="921"/>
      <c r="D104" s="143">
        <v>4.2300000000000003E-3</v>
      </c>
      <c r="E104" s="128" t="s">
        <v>660</v>
      </c>
      <c r="F104" s="127" t="s">
        <v>655</v>
      </c>
      <c r="G104" s="154">
        <f>IF(ISBLANK(D104),"",IF(E104="log",K104*R_Pa*(M104+273.15)*0.001,IF(E104="dimensionless",K104*R_Pa*(M104+273.15)*0.001,IF(E104="Pa-m3/mol",D104,IF(E104="log Pa-m3/mol",10^D104,IF(E104="mol/dm3-atm",I104*101325,IF(E104="atm-m3/mol",I104*101325,0)))))))</f>
        <v>428.60475000000002</v>
      </c>
      <c r="H104" s="154">
        <f>IF(ISBLANK(D104),"",1/G104)</f>
        <v>2.3331519307707156E-3</v>
      </c>
      <c r="I104" s="154">
        <f>IF(ISBLANK(D104),"",IF(E104="log",K104*R_atm*(M104+273.15)*0.001,IF(E104="dimensionless",K104*R_atm*(M104+273.15)*0.001,IF(E104="Pa-m3/mol",D104/101325,IF(E104="log Pa-m3/mol",(10^D104)/101325,IF(E104="mol/dm3-atm",1/(D104*1000),IF(E104="atm-m3/mol",D104,0)))))))</f>
        <v>4.2300000000000003E-3</v>
      </c>
      <c r="J104" s="154">
        <f>IF(ISBLANK(D104),"",1/I104)</f>
        <v>236.40661938534276</v>
      </c>
      <c r="K104" s="154">
        <f>IF(ISBLANK(D104),"",IF(E104="log",10^D104,IF(E104="dimensionless",D104,I104/(R_atm*(M104+273.15)*0.001))))</f>
        <v>0.1728972083347263</v>
      </c>
      <c r="L104" s="154">
        <f>IF(ISBLANK(D104),"",IF(E104="log",D104,IF(E104="dimensionless",LOG(D104),LOG(K104))))</f>
        <v>-0.7622120189563355</v>
      </c>
      <c r="M104" s="130">
        <v>25</v>
      </c>
      <c r="N104" s="129"/>
      <c r="O104" s="129" t="s">
        <v>498</v>
      </c>
      <c r="P104" s="135">
        <f>VLOOKUP(O104,References!$B$7:$F$201,5,FALSE)</f>
        <v>89</v>
      </c>
    </row>
    <row r="105" spans="1:16" ht="16" x14ac:dyDescent="0.2">
      <c r="A105" s="923"/>
      <c r="B105" s="924"/>
      <c r="C105" s="921"/>
      <c r="D105" s="126">
        <v>1.7999999999999999E-11</v>
      </c>
      <c r="E105" s="128" t="s">
        <v>660</v>
      </c>
      <c r="F105" s="127" t="s">
        <v>661</v>
      </c>
      <c r="G105" s="179">
        <f t="shared" si="24"/>
        <v>1.8238499999999999E-6</v>
      </c>
      <c r="H105" s="179">
        <f t="shared" si="19"/>
        <v>548290.70373111824</v>
      </c>
      <c r="I105" s="179">
        <f t="shared" si="25"/>
        <v>1.7999999999999999E-11</v>
      </c>
      <c r="J105" s="179">
        <f t="shared" si="21"/>
        <v>55555555555.555557</v>
      </c>
      <c r="K105" s="179">
        <f t="shared" si="26"/>
        <v>7.3573280142436724E-10</v>
      </c>
      <c r="L105" s="154">
        <f t="shared" si="23"/>
        <v>-9.1332798812280718</v>
      </c>
      <c r="M105" s="128">
        <v>25</v>
      </c>
      <c r="N105" s="129"/>
      <c r="O105" s="129" t="s">
        <v>662</v>
      </c>
      <c r="P105" s="135">
        <f>VLOOKUP(O105,References!$B$7:$F$201,5,FALSE)</f>
        <v>26</v>
      </c>
    </row>
    <row r="106" spans="1:16" ht="16" x14ac:dyDescent="0.2">
      <c r="A106" s="191" t="s">
        <v>66</v>
      </c>
      <c r="B106" s="246" t="s">
        <v>67</v>
      </c>
      <c r="C106" s="183" t="s">
        <v>107</v>
      </c>
      <c r="D106" s="184">
        <v>1.8399999999999999E-11</v>
      </c>
      <c r="E106" s="185" t="s">
        <v>660</v>
      </c>
      <c r="F106" s="184" t="s">
        <v>661</v>
      </c>
      <c r="G106" s="179">
        <f t="shared" ref="G106:G108" si="27">IF(ISBLANK(D106),"",IF(E106="log",K106*R_Pa*(M106+273.15)*0.001,IF(E106="dimensionless",K106*R_Pa*(M106+273.15)*0.001,IF(E106="Pa-m3/mol",D106,IF(E106="log Pa-m3/mol",10^D106,IF(E106="mol/dm3-atm",I106*101325,IF(E106="atm-m3/mol",I106*101325,0)))))))</f>
        <v>1.86438E-6</v>
      </c>
      <c r="H106" s="179">
        <f t="shared" si="19"/>
        <v>536371.34060652868</v>
      </c>
      <c r="I106" s="179">
        <f t="shared" ref="I106:I108" si="28">IF(ISBLANK(D106),"",IF(E106="log",K106*R_atm*(M106+273.15)*0.001,IF(E106="dimensionless",K106*R_atm*(M106+273.15)*0.001,IF(E106="Pa-m3/mol",D106/101325,IF(E106="log Pa-m3/mol",(10^D106)/101325,IF(E106="mol/dm3-atm",1/(D106*1000),IF(E106="atm-m3/mol",D106,0)))))))</f>
        <v>1.8399999999999999E-11</v>
      </c>
      <c r="J106" s="179">
        <f t="shared" si="21"/>
        <v>54347826086.956528</v>
      </c>
      <c r="K106" s="179">
        <f t="shared" ref="K106:K108" si="29">IF(ISBLANK(D106),"",IF(E106="log",10^D106,IF(E106="dimensionless",D106,I106/(R_atm*(M106+273.15)*0.001))))</f>
        <v>7.5208241923379757E-10</v>
      </c>
      <c r="L106" s="186">
        <f t="shared" si="23"/>
        <v>-9.1237345633218414</v>
      </c>
      <c r="M106" s="185">
        <v>25</v>
      </c>
      <c r="N106" s="187"/>
      <c r="O106" s="187" t="s">
        <v>662</v>
      </c>
      <c r="P106" s="192">
        <f>VLOOKUP(O106,References!$B$7:$F$201,5,FALSE)</f>
        <v>26</v>
      </c>
    </row>
    <row r="107" spans="1:16" ht="16" x14ac:dyDescent="0.2">
      <c r="A107" s="923" t="s">
        <v>68</v>
      </c>
      <c r="B107" s="924" t="s">
        <v>69</v>
      </c>
      <c r="C107" s="921" t="s">
        <v>20</v>
      </c>
      <c r="D107" s="573">
        <v>-1.1499999999999999</v>
      </c>
      <c r="E107" s="128" t="s">
        <v>652</v>
      </c>
      <c r="F107" s="127" t="s">
        <v>657</v>
      </c>
      <c r="G107" s="154">
        <f>IF(ISBLANK(D107),"",IF(E107="log",K107*R_Pa*(M107+273.15)*0.001,IF(E107="dimensionless",K107*R_Pa*(M107+273.15)*0.001,IF(E107="Pa-m3/mol",D107,IF(E107="log Pa-m3/mol",10^D107,IF(E107="mol/dm3-atm",I107*101325,IF(E107="atm-m3/mol",I107*101325,0)))))))</f>
        <v>175.49671787764353</v>
      </c>
      <c r="H107" s="154">
        <f>IF(ISBLANK(D107),"",1/G107)</f>
        <v>5.698112261547825E-3</v>
      </c>
      <c r="I107" s="154">
        <f>IF(ISBLANK(D107),"",IF(E107="log",K107*R_atm*(M107+273.15)*0.001,IF(E107="dimensionless",K107*R_atm*(M107+273.15)*0.001,IF(E107="Pa-m3/mol",D107/101325,IF(E107="log Pa-m3/mol",(10^D107)/101325,IF(E107="mol/dm3-atm",1/(D107*1000),IF(E107="atm-m3/mol",D107,0)))))))</f>
        <v>1.732017941057431E-3</v>
      </c>
      <c r="J107" s="154">
        <f>IF(ISBLANK(D107),"",1/I107)</f>
        <v>577.36122490133118</v>
      </c>
      <c r="K107" s="154">
        <f>IF(ISBLANK(D107),"",IF(E107="log",10^D107,IF(E107="dimensionless",D107,I107/(R_atm*(M107+273.15)*0.001))))</f>
        <v>7.0794578438413788E-2</v>
      </c>
      <c r="L107" s="154">
        <f>IF(ISBLANK(D107),"",IF(E107="log",D107,IF(E107="dimensionless",LOG(D107),LOG(K107))))</f>
        <v>-1.1499999999999999</v>
      </c>
      <c r="M107" s="130">
        <v>25</v>
      </c>
      <c r="N107" s="129"/>
      <c r="O107" s="129" t="s">
        <v>492</v>
      </c>
      <c r="P107" s="135">
        <f>VLOOKUP(O107,References!$B$7:$F$201,5,FALSE)</f>
        <v>84</v>
      </c>
    </row>
    <row r="108" spans="1:16" ht="17" thickBot="1" x14ac:dyDescent="0.25">
      <c r="A108" s="923"/>
      <c r="B108" s="924"/>
      <c r="C108" s="921"/>
      <c r="D108" s="127">
        <v>3.3099999999999999E-10</v>
      </c>
      <c r="E108" s="128" t="s">
        <v>660</v>
      </c>
      <c r="F108" s="127" t="s">
        <v>661</v>
      </c>
      <c r="G108" s="154">
        <f t="shared" si="27"/>
        <v>3.3538575000000003E-5</v>
      </c>
      <c r="H108" s="154">
        <f t="shared" si="19"/>
        <v>29816.412891722441</v>
      </c>
      <c r="I108" s="154">
        <f t="shared" si="28"/>
        <v>3.3099999999999999E-10</v>
      </c>
      <c r="J108" s="154">
        <f t="shared" si="21"/>
        <v>3021148036.2537766</v>
      </c>
      <c r="K108" s="154">
        <f t="shared" si="29"/>
        <v>1.3529308737303641E-8</v>
      </c>
      <c r="L108" s="154">
        <f t="shared" si="23"/>
        <v>-7.8687243925556594</v>
      </c>
      <c r="M108" s="128">
        <v>25</v>
      </c>
      <c r="N108" s="129"/>
      <c r="O108" s="129" t="s">
        <v>662</v>
      </c>
      <c r="P108" s="135">
        <f>VLOOKUP(O108,References!$B$7:$F$201,5,FALSE)</f>
        <v>26</v>
      </c>
    </row>
    <row r="109" spans="1:16" ht="17" thickBot="1" x14ac:dyDescent="0.25">
      <c r="A109" s="86" t="s">
        <v>143</v>
      </c>
      <c r="B109" s="245" t="s">
        <v>144</v>
      </c>
      <c r="C109" s="87"/>
      <c r="D109" s="87"/>
      <c r="E109" s="87"/>
      <c r="F109" s="87"/>
      <c r="G109" s="695"/>
      <c r="H109" s="695"/>
      <c r="I109" s="695"/>
      <c r="J109" s="695"/>
      <c r="K109" s="695"/>
      <c r="L109" s="156"/>
      <c r="M109" s="87"/>
      <c r="N109" s="87"/>
      <c r="O109" s="87"/>
      <c r="P109" s="88"/>
    </row>
    <row r="110" spans="1:16" ht="16" x14ac:dyDescent="0.2">
      <c r="A110" s="651" t="s">
        <v>132</v>
      </c>
      <c r="B110" s="660" t="s">
        <v>131</v>
      </c>
      <c r="C110" s="603" t="s">
        <v>31</v>
      </c>
      <c r="D110" s="694">
        <v>2.2699999999999999E-10</v>
      </c>
      <c r="E110" s="177" t="s">
        <v>660</v>
      </c>
      <c r="F110" s="178" t="s">
        <v>661</v>
      </c>
      <c r="G110" s="179">
        <f t="shared" ref="G110:G113" si="30">IF(ISBLANK(D110),"",IF(E110="log",K110*R_Pa*(M110+273.15)*0.001,IF(E110="dimensionless",K110*R_Pa*(M110+273.15)*0.001,IF(E110="Pa-m3/mol",D110,IF(E110="log Pa-m3/mol",10^D110,IF(E110="mol/dm3-atm",I110*101325,IF(E110="atm-m3/mol",I110*101325,0)))))))</f>
        <v>2.3000775E-5</v>
      </c>
      <c r="H110" s="179">
        <f t="shared" ref="H110:H113" si="31">IF(ISBLANK(D110),"",1/G110)</f>
        <v>43476.795890573252</v>
      </c>
      <c r="I110" s="179">
        <f t="shared" ref="I110:I113" si="32">IF(ISBLANK(D110),"",IF(E110="log",K110*R_atm*(M110+273.15)*0.001,IF(E110="dimensionless",K110*R_atm*(M110+273.15)*0.001,IF(E110="Pa-m3/mol",D110/101325,IF(E110="log Pa-m3/mol",(10^D110)/101325,IF(E110="mol/dm3-atm",1/(D110*1000),IF(E110="atm-m3/mol",D110,0)))))))</f>
        <v>2.2699999999999999E-10</v>
      </c>
      <c r="J110" s="179">
        <f t="shared" ref="J110:J113" si="33">IF(ISBLANK(D110),"",1/I110)</f>
        <v>4405286343.6123352</v>
      </c>
      <c r="K110" s="179">
        <f t="shared" ref="K110:K113" si="34">IF(ISBLANK(D110),"",IF(E110="log",10^D110,IF(E110="dimensionless",D110,I110/(R_atm*(M110+273.15)*0.001))))</f>
        <v>9.278408106851742E-9</v>
      </c>
      <c r="L110" s="179">
        <f t="shared" ref="L110:L113" si="35">IF(ISBLANK(D110),"",IF(E110="log",D110,IF(E110="dimensionless",LOG(D110),LOG(K110))))</f>
        <v>-8.0325265291382557</v>
      </c>
      <c r="M110" s="177">
        <v>25</v>
      </c>
      <c r="N110" s="181"/>
      <c r="O110" s="181" t="s">
        <v>662</v>
      </c>
      <c r="P110" s="190">
        <f>VLOOKUP(O110,References!$B$7:$F$201,5,FALSE)</f>
        <v>26</v>
      </c>
    </row>
    <row r="111" spans="1:16" ht="18" customHeight="1" x14ac:dyDescent="0.2">
      <c r="A111" s="933" t="s">
        <v>1</v>
      </c>
      <c r="B111" s="935" t="s">
        <v>130</v>
      </c>
      <c r="C111" s="920" t="s">
        <v>30</v>
      </c>
      <c r="D111" s="127">
        <v>-2.8</v>
      </c>
      <c r="E111" s="128" t="s">
        <v>652</v>
      </c>
      <c r="F111" s="127" t="s">
        <v>657</v>
      </c>
      <c r="G111" s="154">
        <f t="shared" si="30"/>
        <v>3.9288821206204481</v>
      </c>
      <c r="H111" s="154">
        <f t="shared" si="31"/>
        <v>0.25452532534676309</v>
      </c>
      <c r="I111" s="154">
        <f t="shared" si="32"/>
        <v>3.8775051770248828E-5</v>
      </c>
      <c r="J111" s="154">
        <f t="shared" si="33"/>
        <v>25789.778590760674</v>
      </c>
      <c r="K111" s="154">
        <f t="shared" si="34"/>
        <v>1.5848931924611134E-3</v>
      </c>
      <c r="L111" s="154">
        <f t="shared" si="35"/>
        <v>-2.8</v>
      </c>
      <c r="M111" s="130">
        <v>25</v>
      </c>
      <c r="N111" s="129"/>
      <c r="O111" s="129" t="s">
        <v>492</v>
      </c>
      <c r="P111" s="135">
        <f>VLOOKUP(O111,References!$B$7:$F$201,5,FALSE)</f>
        <v>84</v>
      </c>
    </row>
    <row r="112" spans="1:16" ht="16" x14ac:dyDescent="0.2">
      <c r="A112" s="923"/>
      <c r="B112" s="924"/>
      <c r="C112" s="921"/>
      <c r="D112" s="127">
        <v>-2.44</v>
      </c>
      <c r="E112" s="128" t="s">
        <v>652</v>
      </c>
      <c r="F112" s="127" t="s">
        <v>657</v>
      </c>
      <c r="G112" s="154">
        <f t="shared" si="30"/>
        <v>9.0005489616670307</v>
      </c>
      <c r="H112" s="154">
        <f t="shared" si="31"/>
        <v>0.11110433421994137</v>
      </c>
      <c r="I112" s="154">
        <f t="shared" si="32"/>
        <v>8.8828511834858768E-5</v>
      </c>
      <c r="J112" s="154">
        <f t="shared" si="33"/>
        <v>11257.646664835516</v>
      </c>
      <c r="K112" s="154">
        <f t="shared" si="34"/>
        <v>3.630780547701011E-3</v>
      </c>
      <c r="L112" s="154">
        <f t="shared" si="35"/>
        <v>-2.44</v>
      </c>
      <c r="M112" s="130">
        <v>25</v>
      </c>
      <c r="N112" s="129"/>
      <c r="O112" s="129" t="s">
        <v>495</v>
      </c>
      <c r="P112" s="135">
        <f>VLOOKUP(O112,References!$B$7:$F$201,5,FALSE)</f>
        <v>27</v>
      </c>
    </row>
    <row r="113" spans="1:16" ht="16" x14ac:dyDescent="0.2">
      <c r="A113" s="923"/>
      <c r="B113" s="924"/>
      <c r="C113" s="921"/>
      <c r="D113" s="146">
        <v>2.7599999999999999E-4</v>
      </c>
      <c r="E113" s="128" t="s">
        <v>652</v>
      </c>
      <c r="F113" s="127" t="s">
        <v>655</v>
      </c>
      <c r="G113" s="154">
        <f t="shared" si="30"/>
        <v>2480.5329409284982</v>
      </c>
      <c r="H113" s="154">
        <f t="shared" si="31"/>
        <v>4.0313917364293738E-4</v>
      </c>
      <c r="I113" s="154">
        <f t="shared" si="32"/>
        <v>2.4480956732578413E-2</v>
      </c>
      <c r="J113" s="154">
        <f t="shared" si="33"/>
        <v>40.848076769370472</v>
      </c>
      <c r="K113" s="154">
        <f t="shared" si="34"/>
        <v>1.0006357154671466</v>
      </c>
      <c r="L113" s="154">
        <f t="shared" si="35"/>
        <v>2.7599999999999999E-4</v>
      </c>
      <c r="M113" s="130">
        <v>25</v>
      </c>
      <c r="N113" s="129"/>
      <c r="O113" s="129" t="s">
        <v>498</v>
      </c>
      <c r="P113" s="135">
        <f>VLOOKUP(O113,References!$B$7:$F$201,5,FALSE)</f>
        <v>89</v>
      </c>
    </row>
    <row r="114" spans="1:16" ht="16" x14ac:dyDescent="0.2">
      <c r="A114" s="923"/>
      <c r="B114" s="924"/>
      <c r="C114" s="921"/>
      <c r="D114" s="146">
        <v>1.7099999999999999E-5</v>
      </c>
      <c r="E114" s="128" t="s">
        <v>652</v>
      </c>
      <c r="F114" s="127" t="s">
        <v>658</v>
      </c>
      <c r="G114" s="154">
        <f>IF(ISBLANK(D114),"",IF(E114="log",K114*R_Pa*(M114+273.15)*0.001,IF(E114="dimensionless",K114*R_Pa*(M114+273.15)*0.001,IF(E114="Pa-m3/mol",D114,IF(E114="log Pa-m3/mol",10^D114,IF(E114="mol/dm3-atm",I114*101325,IF(E114="atm-m3/mol",I114*101325,0)))))))</f>
        <v>2479.0546384865052</v>
      </c>
      <c r="H114" s="154">
        <f>IF(ISBLANK(D114),"",1/G114)</f>
        <v>4.0337957238833306E-4</v>
      </c>
      <c r="I114" s="154">
        <f>IF(ISBLANK(D114),"",IF(E114="log",K114*R_atm*(M114+273.15)*0.001,IF(E114="dimensionless",K114*R_atm*(M114+273.15)*0.001,IF(E114="Pa-m3/mol",D114/101325,IF(E114="log Pa-m3/mol",(10^D114)/101325,IF(E114="mol/dm3-atm",1/(D114*1000),IF(E114="atm-m3/mol",D114,0)))))))</f>
        <v>2.446636702182595E-2</v>
      </c>
      <c r="J114" s="154">
        <f>IF(ISBLANK(D114),"",1/I114)</f>
        <v>40.872435172247691</v>
      </c>
      <c r="K114" s="154">
        <f>IF(ISBLANK(D114),"",IF(E114="log",10^D114,IF(E114="dimensionless",D114,I114/(R_atm*(M114+273.15)*0.001))))</f>
        <v>1.0000393749802643</v>
      </c>
      <c r="L114" s="154">
        <f>IF(ISBLANK(D114),"",IF(E114="log",D114,IF(E114="dimensionless",LOG(D114),LOG(K114))))</f>
        <v>1.7099999999999999E-5</v>
      </c>
      <c r="M114" s="130">
        <v>25</v>
      </c>
      <c r="N114" s="129"/>
      <c r="O114" s="129" t="s">
        <v>498</v>
      </c>
      <c r="P114" s="135">
        <f>VLOOKUP(O114,References!$B$7:$F$201,5,FALSE)</f>
        <v>89</v>
      </c>
    </row>
    <row r="115" spans="1:16" ht="17" thickBot="1" x14ac:dyDescent="0.25">
      <c r="A115" s="923"/>
      <c r="B115" s="924"/>
      <c r="C115" s="921"/>
      <c r="D115" s="127">
        <v>2.0600000000000001E-10</v>
      </c>
      <c r="E115" s="696" t="s">
        <v>660</v>
      </c>
      <c r="F115" s="127" t="s">
        <v>661</v>
      </c>
      <c r="G115" s="154">
        <f>IF(ISBLANK(D115),"",IF(E115="log",K115*R_Pa*(M115+273.15)*0.001,IF(E115="dimensionless",K115*R_Pa*(M115+273.15)*0.001,IF(E115="Pa-m3/mol",D115,IF(E115="log Pa-m3/mol",10^D115,IF(E115="mol/dm3-atm",I115*101325,IF(E115="atm-m3/mol",I115*101325,0)))))))</f>
        <v>2.0872950000000001E-5</v>
      </c>
      <c r="H115" s="154">
        <f>IF(ISBLANK(D115),"",1/G115)</f>
        <v>47908.896442524892</v>
      </c>
      <c r="I115" s="154">
        <f>IF(ISBLANK(D115),"",IF(E115="log",K115*R_atm*(M115+273.15)*0.001,IF(E115="dimensionless",K115*R_atm*(M115+273.15)*0.001,IF(E115="Pa-m3/mol",D115/101325,IF(E115="log Pa-m3/mol",(10^D115)/101325,IF(E115="mol/dm3-atm",1/(D115*1000),IF(E115="atm-m3/mol",D115,0)))))))</f>
        <v>2.0600000000000001E-10</v>
      </c>
      <c r="J115" s="154">
        <f>IF(ISBLANK(D115),"",1/I115)</f>
        <v>4854368932.0388346</v>
      </c>
      <c r="K115" s="154">
        <f>IF(ISBLANK(D115),"",IF(E115="log",10^D115,IF(E115="dimensionless",D115,I115/(R_atm*(M115+273.15)*0.001))))</f>
        <v>8.4200531718566478E-9</v>
      </c>
      <c r="L115" s="154">
        <f>IF(ISBLANK(D115),"",IF(E115="log",D115,IF(E115="dimensionless",LOG(D115),LOG(K115))))</f>
        <v>-8.0746851659622241</v>
      </c>
      <c r="M115" s="128">
        <v>25</v>
      </c>
      <c r="N115" s="129"/>
      <c r="O115" s="129" t="s">
        <v>662</v>
      </c>
      <c r="P115" s="135">
        <f>VLOOKUP(O115,References!$B$7:$F$201,5,FALSE)</f>
        <v>26</v>
      </c>
    </row>
    <row r="116" spans="1:16" ht="17" thickBot="1" x14ac:dyDescent="0.25">
      <c r="A116" s="86" t="s">
        <v>145</v>
      </c>
      <c r="B116" s="245" t="s">
        <v>146</v>
      </c>
      <c r="C116" s="87"/>
      <c r="D116" s="87"/>
      <c r="E116" s="87"/>
      <c r="F116" s="87"/>
      <c r="G116" s="695"/>
      <c r="H116" s="695"/>
      <c r="I116" s="695"/>
      <c r="J116" s="695"/>
      <c r="K116" s="695"/>
      <c r="L116" s="156"/>
      <c r="M116" s="87"/>
      <c r="N116" s="87"/>
      <c r="O116" s="763"/>
      <c r="P116" s="88"/>
    </row>
    <row r="117" spans="1:16" ht="16" x14ac:dyDescent="0.2">
      <c r="A117" s="923" t="s">
        <v>73</v>
      </c>
      <c r="B117" s="924" t="s">
        <v>70</v>
      </c>
      <c r="C117" s="921" t="s">
        <v>21</v>
      </c>
      <c r="D117" s="127">
        <v>-5.8</v>
      </c>
      <c r="E117" s="128" t="s">
        <v>652</v>
      </c>
      <c r="F117" s="127" t="s">
        <v>657</v>
      </c>
      <c r="G117" s="154">
        <f t="shared" ref="G117:G125" si="36">IF(ISBLANK(D117),"",IF(E117="log",K117*R_Pa*(M117+273.15)*0.001,IF(E117="dimensionless",K117*R_Pa*(M117+273.15)*0.001,IF(E117="Pa-m3/mol",D117,IF(E117="log Pa-m3/mol",10^D117,IF(E117="mol/dm3-atm",I117*101325,IF(E117="atm-m3/mol",I117*101325,0)))))))</f>
        <v>3.9288821206204432E-3</v>
      </c>
      <c r="H117" s="154">
        <f t="shared" ref="H117:H123" si="37">IF(ISBLANK(D117),"",1/G117)</f>
        <v>254.5253253467634</v>
      </c>
      <c r="I117" s="154">
        <f t="shared" ref="I117:I125" si="38">IF(ISBLANK(D117),"",IF(E117="log",K117*R_atm*(M117+273.15)*0.001,IF(E117="dimensionless",K117*R_atm*(M117+273.15)*0.001,IF(E117="Pa-m3/mol",D117/101325,IF(E117="log Pa-m3/mol",(10^D117)/101325,IF(E117="mol/dm3-atm",1/(D117*1000),IF(E117="atm-m3/mol",D117,0)))))))</f>
        <v>3.8775051770248776E-8</v>
      </c>
      <c r="J117" s="154">
        <f t="shared" ref="J117:J123" si="39">IF(ISBLANK(D117),"",1/I117)</f>
        <v>25789778.590760708</v>
      </c>
      <c r="K117" s="154">
        <f t="shared" ref="K117:K125" si="40">IF(ISBLANK(D117),"",IF(E117="log",10^D117,IF(E117="dimensionless",D117,I117/(R_atm*(M117+273.15)*0.001))))</f>
        <v>1.5848931924611111E-6</v>
      </c>
      <c r="L117" s="154">
        <f t="shared" ref="L117:L123" si="41">IF(ISBLANK(D117),"",IF(E117="log",D117,IF(E117="dimensionless",LOG(D117),LOG(K117))))</f>
        <v>-5.8</v>
      </c>
      <c r="M117" s="130">
        <v>25</v>
      </c>
      <c r="N117" s="129"/>
      <c r="O117" s="129" t="s">
        <v>492</v>
      </c>
      <c r="P117" s="135">
        <f>VLOOKUP(O117,References!$B$7:$F$201,5,FALSE)</f>
        <v>84</v>
      </c>
    </row>
    <row r="118" spans="1:16" ht="16" x14ac:dyDescent="0.2">
      <c r="A118" s="934"/>
      <c r="B118" s="936"/>
      <c r="C118" s="922"/>
      <c r="D118" s="178">
        <v>2.4599999999999998E-10</v>
      </c>
      <c r="E118" s="609" t="s">
        <v>660</v>
      </c>
      <c r="F118" s="610" t="s">
        <v>661</v>
      </c>
      <c r="G118" s="179">
        <f t="shared" ref="G118" si="42">IF(ISBLANK(D118),"",IF(E118="log",K118*R_Pa*(M118+273.15)*0.001,IF(E118="dimensionless",K118*R_Pa*(M118+273.15)*0.001,IF(E118="Pa-m3/mol",D118,IF(E118="log Pa-m3/mol",10^D118,IF(E118="mol/dm3-atm",I118*101325,IF(E118="atm-m3/mol",I118*101325,0)))))))</f>
        <v>2.4925949999999998E-5</v>
      </c>
      <c r="H118" s="179">
        <f t="shared" ref="H118" si="43">IF(ISBLANK(D118),"",1/G118)</f>
        <v>40118.831980325725</v>
      </c>
      <c r="I118" s="179">
        <f t="shared" ref="I118" si="44">IF(ISBLANK(D118),"",IF(E118="log",K118*R_atm*(M118+273.15)*0.001,IF(E118="dimensionless",K118*R_atm*(M118+273.15)*0.001,IF(E118="Pa-m3/mol",D118/101325,IF(E118="log Pa-m3/mol",(10^D118)/101325,IF(E118="mol/dm3-atm",1/(D118*1000),IF(E118="atm-m3/mol",D118,0)))))))</f>
        <v>2.4599999999999998E-10</v>
      </c>
      <c r="J118" s="179">
        <f t="shared" ref="J118" si="45">IF(ISBLANK(D118),"",1/I118)</f>
        <v>4065040650.4065046</v>
      </c>
      <c r="K118" s="179">
        <f t="shared" ref="K118" si="46">IF(ISBLANK(D118),"",IF(E118="log",10^D118,IF(E118="dimensionless",D118,I118/(R_atm*(M118+273.15)*0.001))))</f>
        <v>1.0055014952799684E-8</v>
      </c>
      <c r="L118" s="179">
        <f t="shared" ref="L118" si="47">IF(ISBLANK(D118),"",IF(E118="log",D118,IF(E118="dimensionless",LOG(D118),LOG(K118))))</f>
        <v>-7.9976172792279989</v>
      </c>
      <c r="M118" s="177">
        <v>25</v>
      </c>
      <c r="N118" s="181"/>
      <c r="O118" s="181" t="s">
        <v>662</v>
      </c>
      <c r="P118" s="190">
        <f>VLOOKUP(O118,References!$B$7:$F$201,5,FALSE)</f>
        <v>26</v>
      </c>
    </row>
    <row r="119" spans="1:16" ht="16" x14ac:dyDescent="0.2">
      <c r="A119" s="933" t="s">
        <v>74</v>
      </c>
      <c r="B119" s="935" t="s">
        <v>71</v>
      </c>
      <c r="C119" s="920" t="s">
        <v>14</v>
      </c>
      <c r="D119" s="127">
        <v>-4.8499999999999996</v>
      </c>
      <c r="E119" s="128" t="s">
        <v>652</v>
      </c>
      <c r="F119" s="127" t="s">
        <v>657</v>
      </c>
      <c r="G119" s="154">
        <f>IF(ISBLANK(D119),"",IF(E119="log",K119*R_Pa*(M119+273.15)*0.001,IF(E119="dimensionless",K119*R_Pa*(M119+273.15)*0.001,IF(E119="Pa-m3/mol",D119,IF(E119="log Pa-m3/mol",10^D119,IF(E119="mol/dm3-atm",I119*101325,IF(E119="atm-m3/mol",I119*101325,0)))))))</f>
        <v>3.5016198758198745E-2</v>
      </c>
      <c r="H119" s="154">
        <f>IF(ISBLANK(D119),"",1/G119)</f>
        <v>28.558211212627942</v>
      </c>
      <c r="I119" s="154">
        <f>IF(ISBLANK(D119),"",IF(E119="log",K119*R_atm*(M119+273.15)*0.001,IF(E119="dimensionless",K119*R_atm*(M119+273.15)*0.001,IF(E119="Pa-m3/mol",D119/101325,IF(E119="log Pa-m3/mol",(10^D119)/101325,IF(E119="mol/dm3-atm",1/(D119*1000),IF(E119="atm-m3/mol",D119,0)))))))</f>
        <v>3.4558301266418831E-7</v>
      </c>
      <c r="J119" s="154">
        <f>IF(ISBLANK(D119),"",1/I119)</f>
        <v>2893660.7511195149</v>
      </c>
      <c r="K119" s="154">
        <f>IF(ISBLANK(D119),"",IF(E119="log",10^D119,IF(E119="dimensionless",D119,I119/(R_atm*(M119+273.15)*0.001))))</f>
        <v>1.4125375446227545E-5</v>
      </c>
      <c r="L119" s="154">
        <f>IF(ISBLANK(D119),"",IF(E119="log",D119,IF(E119="dimensionless",LOG(D119),LOG(K119))))</f>
        <v>-4.8499999999999996</v>
      </c>
      <c r="M119" s="130">
        <v>25</v>
      </c>
      <c r="N119" s="129"/>
      <c r="O119" s="129" t="s">
        <v>492</v>
      </c>
      <c r="P119" s="135">
        <f>VLOOKUP(O119,References!$B$7:$F$201,5,FALSE)</f>
        <v>84</v>
      </c>
    </row>
    <row r="120" spans="1:16" ht="16" x14ac:dyDescent="0.2">
      <c r="A120" s="934"/>
      <c r="B120" s="936"/>
      <c r="C120" s="922"/>
      <c r="D120" s="178">
        <v>1.8299999999999999E-10</v>
      </c>
      <c r="E120" s="177" t="s">
        <v>660</v>
      </c>
      <c r="F120" s="178" t="s">
        <v>661</v>
      </c>
      <c r="G120" s="179">
        <f t="shared" si="36"/>
        <v>1.8542474999999999E-5</v>
      </c>
      <c r="H120" s="179">
        <f t="shared" si="37"/>
        <v>53930.233153880486</v>
      </c>
      <c r="I120" s="179">
        <f t="shared" si="38"/>
        <v>1.8299999999999999E-10</v>
      </c>
      <c r="J120" s="179">
        <f t="shared" si="39"/>
        <v>5464480874.3169403</v>
      </c>
      <c r="K120" s="179">
        <f t="shared" si="40"/>
        <v>7.4799501478143999E-9</v>
      </c>
      <c r="L120" s="179">
        <f t="shared" si="41"/>
        <v>-8.1261012966009485</v>
      </c>
      <c r="M120" s="177">
        <v>25</v>
      </c>
      <c r="N120" s="181"/>
      <c r="O120" s="181" t="s">
        <v>662</v>
      </c>
      <c r="P120" s="190">
        <f>VLOOKUP(O120,References!$B$7:$F$201,5,FALSE)</f>
        <v>26</v>
      </c>
    </row>
    <row r="121" spans="1:16" ht="16" x14ac:dyDescent="0.2">
      <c r="A121" s="933" t="s">
        <v>75</v>
      </c>
      <c r="B121" s="935" t="s">
        <v>72</v>
      </c>
      <c r="C121" s="920" t="s">
        <v>22</v>
      </c>
      <c r="D121" s="146">
        <v>1.1000000000000001E-3</v>
      </c>
      <c r="E121" s="128" t="s">
        <v>660</v>
      </c>
      <c r="F121" s="127" t="s">
        <v>655</v>
      </c>
      <c r="G121" s="154">
        <f>IF(ISBLANK(D121),"",IF(E121="log",K121*R_Pa*(M121+273.15)*0.001,IF(E121="dimensionless",K121*R_Pa*(M121+273.15)*0.001,IF(E121="Pa-m3/mol",D121,IF(E121="log Pa-m3/mol",10^D121,IF(E121="mol/dm3-atm",I121*101325,IF(E121="atm-m3/mol",I121*101325,0)))))))</f>
        <v>111.45750000000001</v>
      </c>
      <c r="H121" s="154">
        <f>IF(ISBLANK(D121),"",1/G121)</f>
        <v>8.9720296974182979E-3</v>
      </c>
      <c r="I121" s="154">
        <f>IF(ISBLANK(D121),"",IF(E121="log",K121*R_atm*(M121+273.15)*0.001,IF(E121="dimensionless",K121*R_atm*(M121+273.15)*0.001,IF(E121="Pa-m3/mol",D121/101325,IF(E121="log Pa-m3/mol",(10^D121)/101325,IF(E121="mol/dm3-atm",1/(D121*1000),IF(E121="atm-m3/mol",D121,0)))))))</f>
        <v>1.1000000000000001E-3</v>
      </c>
      <c r="J121" s="154">
        <f>IF(ISBLANK(D121),"",1/I121)</f>
        <v>909.09090909090901</v>
      </c>
      <c r="K121" s="154">
        <f>IF(ISBLANK(D121),"",IF(E121="log",10^D121,IF(E121="dimensionless",D121,I121/(R_atm*(M121+273.15)*0.001))))</f>
        <v>4.4961448975933557E-2</v>
      </c>
      <c r="L121" s="154">
        <f>IF(ISBLANK(D121),"",IF(E121="log",D121,IF(E121="dimensionless",LOG(D121),LOG(K121))))</f>
        <v>-1.3471597011731526</v>
      </c>
      <c r="M121" s="130">
        <v>25</v>
      </c>
      <c r="N121" s="127">
        <v>7</v>
      </c>
      <c r="O121" s="129" t="s">
        <v>591</v>
      </c>
      <c r="P121" s="135">
        <f>VLOOKUP(O121,References!$B$7:$F$201,5,FALSE)</f>
        <v>71</v>
      </c>
    </row>
    <row r="122" spans="1:16" ht="16" x14ac:dyDescent="0.2">
      <c r="A122" s="923"/>
      <c r="B122" s="924"/>
      <c r="C122" s="921"/>
      <c r="D122" s="127">
        <v>-4.5199999999999996</v>
      </c>
      <c r="E122" s="128" t="s">
        <v>652</v>
      </c>
      <c r="F122" s="127" t="s">
        <v>657</v>
      </c>
      <c r="G122" s="154">
        <f>IF(ISBLANK(D122),"",IF(E122="log",K122*R_Pa*(M122+273.15)*0.001,IF(E122="dimensionless",K122*R_Pa*(M122+273.15)*0.001,IF(E122="Pa-m3/mol",D122,IF(E122="log Pa-m3/mol",10^D122,IF(E122="mol/dm3-atm",I122*101325,IF(E122="atm-m3/mol",I122*101325,0)))))))</f>
        <v>7.4863305463504087E-2</v>
      </c>
      <c r="H122" s="154">
        <f>IF(ISBLANK(D122),"",1/G122)</f>
        <v>13.357678956448172</v>
      </c>
      <c r="I122" s="154">
        <f>IF(ISBLANK(D122),"",IF(E122="log",K122*R_atm*(M122+273.15)*0.001,IF(E122="dimensionless",K122*R_atm*(M122+273.15)*0.001,IF(E122="Pa-m3/mol",D122/101325,IF(E122="log Pa-m3/mol",(10^D122)/101325,IF(E122="mol/dm3-atm",1/(D122*1000),IF(E122="atm-m3/mol",D122,0)))))))</f>
        <v>7.3884337985200465E-7</v>
      </c>
      <c r="J122" s="154">
        <f>IF(ISBLANK(D122),"",1/I122)</f>
        <v>1353466.8202621059</v>
      </c>
      <c r="K122" s="154">
        <f>IF(ISBLANK(D122),"",IF(E122="log",10^D122,IF(E122="dimensionless",D122,I122/(R_atm*(M122+273.15)*0.001))))</f>
        <v>3.0199517204020178E-5</v>
      </c>
      <c r="L122" s="154">
        <f>IF(ISBLANK(D122),"",IF(E122="log",D122,IF(E122="dimensionless",LOG(D122),LOG(K122))))</f>
        <v>-4.5199999999999996</v>
      </c>
      <c r="M122" s="130">
        <v>25</v>
      </c>
      <c r="N122" s="129"/>
      <c r="O122" s="129" t="s">
        <v>492</v>
      </c>
      <c r="P122" s="135">
        <f>VLOOKUP(O122,References!$B$7:$F$201,5,FALSE)</f>
        <v>84</v>
      </c>
    </row>
    <row r="123" spans="1:16" ht="16.5" customHeight="1" x14ac:dyDescent="0.2">
      <c r="A123" s="934"/>
      <c r="B123" s="936"/>
      <c r="C123" s="922"/>
      <c r="D123" s="178">
        <v>1.7900000000000001E-11</v>
      </c>
      <c r="E123" s="177" t="s">
        <v>660</v>
      </c>
      <c r="F123" s="178" t="s">
        <v>661</v>
      </c>
      <c r="G123" s="179">
        <f t="shared" si="36"/>
        <v>1.8137175000000001E-6</v>
      </c>
      <c r="H123" s="179">
        <f t="shared" si="37"/>
        <v>551353.78028827533</v>
      </c>
      <c r="I123" s="179">
        <f t="shared" si="38"/>
        <v>1.7900000000000001E-11</v>
      </c>
      <c r="J123" s="179">
        <f t="shared" si="39"/>
        <v>55865921787.709496</v>
      </c>
      <c r="K123" s="179">
        <f t="shared" si="40"/>
        <v>7.3164539697200966E-10</v>
      </c>
      <c r="L123" s="179">
        <f t="shared" si="41"/>
        <v>-9.135699355351484</v>
      </c>
      <c r="M123" s="177">
        <v>25</v>
      </c>
      <c r="N123" s="181"/>
      <c r="O123" s="181" t="s">
        <v>662</v>
      </c>
      <c r="P123" s="190">
        <f>VLOOKUP(O123,References!$B$7:$F$201,5,FALSE)</f>
        <v>26</v>
      </c>
    </row>
    <row r="124" spans="1:16" ht="16.5" customHeight="1" x14ac:dyDescent="0.2">
      <c r="A124" s="933" t="s">
        <v>190</v>
      </c>
      <c r="B124" s="935" t="s">
        <v>191</v>
      </c>
      <c r="C124" s="920" t="s">
        <v>192</v>
      </c>
      <c r="D124" s="127">
        <v>-3.87</v>
      </c>
      <c r="E124" s="128" t="s">
        <v>652</v>
      </c>
      <c r="F124" s="127" t="s">
        <v>657</v>
      </c>
      <c r="G124" s="154">
        <f>IF(ISBLANK(D124),"",IF(E124="log",K124*R_Pa*(M124+273.15)*0.001,IF(E124="dimensionless",K124*R_Pa*(M124+273.15)*0.001,IF(E124="Pa-m3/mol",D124,IF(E124="log Pa-m3/mol",10^D124,IF(E124="mol/dm3-atm",I124*101325,IF(E124="atm-m3/mol",I124*101325,0)))))))</f>
        <v>0.33440210204732806</v>
      </c>
      <c r="H124" s="154">
        <f>IF(ISBLANK(D124),"",1/G124)</f>
        <v>2.990411824201002</v>
      </c>
      <c r="I124" s="154">
        <f>IF(ISBLANK(D124),"",IF(E124="log",K124*R_atm*(M124+273.15)*0.001,IF(E124="dimensionless",K124*R_atm*(M124+273.15)*0.001,IF(E124="Pa-m3/mol",D124/101325,IF(E124="log Pa-m3/mol",(10^D124)/101325,IF(E124="mol/dm3-atm",1/(D124*1000),IF(E124="atm-m3/mol",D124,0)))))))</f>
        <v>3.3002921494925172E-6</v>
      </c>
      <c r="J124" s="154">
        <f>IF(ISBLANK(D124),"",1/I124)</f>
        <v>303003.47808716539</v>
      </c>
      <c r="K124" s="154">
        <f>IF(ISBLANK(D124),"",IF(E124="log",10^D124,IF(E124="dimensionless",D124,I124/(R_atm*(M124+273.15)*0.001))))</f>
        <v>1.3489628825916533E-4</v>
      </c>
      <c r="L124" s="154">
        <f>IF(ISBLANK(D124),"",IF(E124="log",D124,IF(E124="dimensionless",LOG(D124),LOG(K124))))</f>
        <v>-3.87</v>
      </c>
      <c r="M124" s="130">
        <v>25</v>
      </c>
      <c r="N124" s="129"/>
      <c r="O124" s="129" t="s">
        <v>492</v>
      </c>
      <c r="P124" s="135">
        <f>VLOOKUP(O124,References!$B$7:$F$201,5,FALSE)</f>
        <v>84</v>
      </c>
    </row>
    <row r="125" spans="1:16" ht="16.5" customHeight="1" thickBot="1" x14ac:dyDescent="0.25">
      <c r="A125" s="923"/>
      <c r="B125" s="924"/>
      <c r="C125" s="921"/>
      <c r="D125" s="146">
        <v>3.2600000000000001E-10</v>
      </c>
      <c r="E125" s="128" t="s">
        <v>660</v>
      </c>
      <c r="F125" s="697" t="s">
        <v>661</v>
      </c>
      <c r="G125" s="154">
        <f t="shared" si="36"/>
        <v>3.3031950000000001E-5</v>
      </c>
      <c r="H125" s="154">
        <f>IF(ISBLANK(D125),"",1/G125)</f>
        <v>30273.719837914501</v>
      </c>
      <c r="I125" s="154">
        <f t="shared" si="38"/>
        <v>3.2600000000000001E-10</v>
      </c>
      <c r="J125" s="154">
        <f>IF(ISBLANK(D125),"",1/I125)</f>
        <v>3067484662.5766869</v>
      </c>
      <c r="K125" s="154">
        <f t="shared" si="40"/>
        <v>1.3324938514685763E-8</v>
      </c>
      <c r="L125" s="154">
        <f>IF(ISBLANK(D125),"",IF(E125="log",D125,IF(E125="dimensionless",LOG(D125),LOG(K125))))</f>
        <v>-7.8753347862634389</v>
      </c>
      <c r="M125" s="128">
        <v>25</v>
      </c>
      <c r="N125" s="127"/>
      <c r="O125" s="129" t="s">
        <v>662</v>
      </c>
      <c r="P125" s="135">
        <f>VLOOKUP(O125,References!$B$7:$F$201,5,FALSE)</f>
        <v>26</v>
      </c>
    </row>
    <row r="126" spans="1:16" ht="17" thickBot="1" x14ac:dyDescent="0.25">
      <c r="A126" s="86" t="s">
        <v>0</v>
      </c>
      <c r="B126" s="245" t="s">
        <v>157</v>
      </c>
      <c r="C126" s="87"/>
      <c r="D126" s="87"/>
      <c r="E126" s="87"/>
      <c r="F126" s="87"/>
      <c r="G126" s="695"/>
      <c r="H126" s="695"/>
      <c r="I126" s="695"/>
      <c r="J126" s="695"/>
      <c r="K126" s="695"/>
      <c r="L126" s="156"/>
      <c r="M126" s="87"/>
      <c r="N126" s="87"/>
      <c r="O126" s="87"/>
      <c r="P126" s="88"/>
    </row>
    <row r="127" spans="1:16" s="667" customFormat="1" ht="16" x14ac:dyDescent="0.2">
      <c r="A127" s="654" t="s">
        <v>998</v>
      </c>
      <c r="B127" s="729" t="s">
        <v>1013</v>
      </c>
      <c r="C127" s="391" t="s">
        <v>1000</v>
      </c>
      <c r="D127" s="681">
        <v>3.1899999999999998E-10</v>
      </c>
      <c r="E127" s="681" t="s">
        <v>660</v>
      </c>
      <c r="F127" s="681" t="s">
        <v>661</v>
      </c>
      <c r="G127" s="179">
        <f t="shared" ref="G127:G133" si="48">IF(ISBLANK(D127),"",IF(E127="log",K127*R_Pa*(M127+273.15)*0.001,IF(E127="dimensionless",K127*R_Pa*(M127+273.15)*0.001,IF(E127="Pa-m3/mol",D127,IF(E127="log Pa-m3/mol",10^D127,IF(E127="mol/dm3-atm",I127*101325,IF(E127="atm-m3/mol",I127*101325,0)))))))</f>
        <v>3.2322675E-5</v>
      </c>
      <c r="H127" s="179">
        <f t="shared" ref="H127:H128" si="49">IF(ISBLANK(D127),"",1/G127)</f>
        <v>30938.033439373445</v>
      </c>
      <c r="I127" s="179">
        <f t="shared" ref="I127:I133" si="50">IF(ISBLANK(D127),"",IF(E127="log",K127*R_atm*(M127+273.15)*0.001,IF(E127="dimensionless",K127*R_atm*(M127+273.15)*0.001,IF(E127="Pa-m3/mol",D127/101325,IF(E127="log Pa-m3/mol",(10^D127)/101325,IF(E127="mol/dm3-atm",1/(D127*1000),IF(E127="atm-m3/mol",D127,0)))))))</f>
        <v>3.1899999999999998E-10</v>
      </c>
      <c r="J127" s="179">
        <f t="shared" ref="J127:J128" si="51">IF(ISBLANK(D127),"",1/I127)</f>
        <v>3134796238.2445145</v>
      </c>
      <c r="K127" s="179">
        <f t="shared" ref="K127:K133" si="52">IF(ISBLANK(D127),"",IF(E127="log",10^D127,IF(E127="dimensionless",D127,I127/(R_atm*(M127+273.15)*0.001))))</f>
        <v>1.303882020302073E-8</v>
      </c>
      <c r="L127" s="179">
        <f t="shared" ref="L127:L128" si="53">IF(ISBLANK(D127),"",IF(E127="log",D127,IF(E127="dimensionless",LOG(D127),LOG(K127))))</f>
        <v>-7.8847617032741963</v>
      </c>
      <c r="M127" s="180">
        <v>25</v>
      </c>
      <c r="N127" s="682"/>
      <c r="O127" s="682" t="s">
        <v>662</v>
      </c>
      <c r="P127" s="190">
        <f>VLOOKUP(O127,References!$B$7:$F$201,5,FALSE)</f>
        <v>26</v>
      </c>
    </row>
    <row r="128" spans="1:16" s="667" customFormat="1" ht="16" x14ac:dyDescent="0.2">
      <c r="A128" s="654" t="s">
        <v>1002</v>
      </c>
      <c r="B128" s="729" t="s">
        <v>1012</v>
      </c>
      <c r="C128" s="391" t="s">
        <v>1003</v>
      </c>
      <c r="D128" s="681">
        <v>2.1999999999999999E-10</v>
      </c>
      <c r="E128" s="681" t="s">
        <v>660</v>
      </c>
      <c r="F128" s="681" t="s">
        <v>661</v>
      </c>
      <c r="G128" s="179">
        <f t="shared" si="48"/>
        <v>2.2291499999999998E-5</v>
      </c>
      <c r="H128" s="179">
        <f t="shared" si="49"/>
        <v>44860.148487091494</v>
      </c>
      <c r="I128" s="179">
        <f t="shared" si="50"/>
        <v>2.1999999999999999E-10</v>
      </c>
      <c r="J128" s="179">
        <f t="shared" si="51"/>
        <v>4545454545.454546</v>
      </c>
      <c r="K128" s="179">
        <f t="shared" si="52"/>
        <v>8.9922897951867106E-9</v>
      </c>
      <c r="L128" s="179">
        <f t="shared" si="53"/>
        <v>-8.0461297055091716</v>
      </c>
      <c r="M128" s="180">
        <v>25</v>
      </c>
      <c r="N128" s="682"/>
      <c r="O128" s="682" t="s">
        <v>662</v>
      </c>
      <c r="P128" s="190">
        <f>VLOOKUP(O128,References!$B$7:$F$201,5,FALSE)</f>
        <v>26</v>
      </c>
    </row>
    <row r="129" spans="1:16" x14ac:dyDescent="0.2">
      <c r="A129" s="923" t="s">
        <v>76</v>
      </c>
      <c r="B129" s="924" t="s">
        <v>108</v>
      </c>
      <c r="C129" s="921" t="s">
        <v>23</v>
      </c>
      <c r="D129" s="126">
        <v>-3.92</v>
      </c>
      <c r="E129" s="126" t="s">
        <v>652</v>
      </c>
      <c r="F129" s="127" t="s">
        <v>657</v>
      </c>
      <c r="G129" s="154">
        <f t="shared" si="48"/>
        <v>0.29803618716357771</v>
      </c>
      <c r="H129" s="154">
        <f t="shared" ref="H129:H151" si="54">IF(ISBLANK(D129),"",1/G129)</f>
        <v>3.3552972527163223</v>
      </c>
      <c r="I129" s="154">
        <f t="shared" si="50"/>
        <v>2.9413884743506422E-6</v>
      </c>
      <c r="J129" s="154">
        <f t="shared" ref="J129:J151" si="55">IF(ISBLANK(D129),"",1/I129)</f>
        <v>339975.49413148011</v>
      </c>
      <c r="K129" s="154">
        <f t="shared" si="52"/>
        <v>1.202264434617413E-4</v>
      </c>
      <c r="L129" s="154">
        <f t="shared" ref="L129:L151" si="56">IF(ISBLANK(D129),"",IF(E129="log",D129,IF(E129="dimensionless",LOG(D129),LOG(K129))))</f>
        <v>-3.92</v>
      </c>
      <c r="M129" s="126">
        <v>25</v>
      </c>
      <c r="N129" s="129"/>
      <c r="O129" s="129" t="s">
        <v>504</v>
      </c>
      <c r="P129" s="135">
        <f>VLOOKUP(O129,References!$B$7:$F$201,5,FALSE)</f>
        <v>8</v>
      </c>
    </row>
    <row r="130" spans="1:16" x14ac:dyDescent="0.2">
      <c r="A130" s="923"/>
      <c r="B130" s="924"/>
      <c r="C130" s="921"/>
      <c r="D130" s="126">
        <v>1.71</v>
      </c>
      <c r="E130" s="126" t="s">
        <v>652</v>
      </c>
      <c r="F130" s="127" t="s">
        <v>655</v>
      </c>
      <c r="G130" s="154">
        <f t="shared" si="48"/>
        <v>127136.13330570039</v>
      </c>
      <c r="H130" s="154">
        <f t="shared" si="54"/>
        <v>7.8655845037813743E-6</v>
      </c>
      <c r="I130" s="154">
        <f t="shared" si="50"/>
        <v>1.2547360799970479</v>
      </c>
      <c r="J130" s="154">
        <f t="shared" si="55"/>
        <v>0.79698034984564459</v>
      </c>
      <c r="K130" s="154">
        <f t="shared" si="52"/>
        <v>51.28613839913649</v>
      </c>
      <c r="L130" s="154">
        <f t="shared" si="56"/>
        <v>1.71</v>
      </c>
      <c r="M130" s="126">
        <v>25</v>
      </c>
      <c r="N130" s="129"/>
      <c r="O130" s="129" t="s">
        <v>504</v>
      </c>
      <c r="P130" s="135">
        <f>VLOOKUP(O130,References!$B$7:$F$201,5,FALSE)</f>
        <v>8</v>
      </c>
    </row>
    <row r="131" spans="1:16" ht="16" x14ac:dyDescent="0.2">
      <c r="A131" s="923"/>
      <c r="B131" s="924"/>
      <c r="C131" s="921"/>
      <c r="D131" s="126">
        <v>-1.96</v>
      </c>
      <c r="E131" s="128" t="s">
        <v>652</v>
      </c>
      <c r="F131" s="127" t="s">
        <v>657</v>
      </c>
      <c r="G131" s="154">
        <f t="shared" si="48"/>
        <v>27.181223321348948</v>
      </c>
      <c r="H131" s="154">
        <f>IF(ISBLANK(D131),"",1/G131)</f>
        <v>3.6790102791825784E-2</v>
      </c>
      <c r="I131" s="154">
        <f t="shared" si="50"/>
        <v>2.6825781713643278E-4</v>
      </c>
      <c r="J131" s="154">
        <f>IF(ISBLANK(D131),"",1/I131)</f>
        <v>3727.7571653817331</v>
      </c>
      <c r="K131" s="154">
        <f t="shared" si="52"/>
        <v>1.0964781961431851E-2</v>
      </c>
      <c r="L131" s="154">
        <f>IF(ISBLANK(D131),"",IF(E131="log",D131,IF(E131="dimensionless",LOG(D131),LOG(K131))))</f>
        <v>-1.96</v>
      </c>
      <c r="M131" s="130">
        <v>25</v>
      </c>
      <c r="N131" s="129"/>
      <c r="O131" s="129" t="s">
        <v>492</v>
      </c>
      <c r="P131" s="135">
        <f>VLOOKUP(O131,References!$B$7:$F$201,5,FALSE)</f>
        <v>84</v>
      </c>
    </row>
    <row r="132" spans="1:16" x14ac:dyDescent="0.2">
      <c r="A132" s="923"/>
      <c r="B132" s="924"/>
      <c r="C132" s="921"/>
      <c r="D132" s="126">
        <v>3.42</v>
      </c>
      <c r="E132" s="126" t="s">
        <v>652</v>
      </c>
      <c r="F132" s="481" t="s">
        <v>664</v>
      </c>
      <c r="G132" s="154">
        <f t="shared" si="48"/>
        <v>6520321.3282472156</v>
      </c>
      <c r="H132" s="154">
        <f>IF(ISBLANK(D132),"",1/G132)</f>
        <v>1.5336667468638678E-7</v>
      </c>
      <c r="I132" s="154">
        <f t="shared" si="50"/>
        <v>64.350568253118581</v>
      </c>
      <c r="J132" s="154">
        <f>IF(ISBLANK(D132),"",1/I132)</f>
        <v>1.5539878312598081E-2</v>
      </c>
      <c r="K132" s="154">
        <f t="shared" si="52"/>
        <v>2630.2679918953822</v>
      </c>
      <c r="L132" s="154">
        <f>IF(ISBLANK(D132),"",IF(E132="log",D132,IF(E132="dimensionless",LOG(D132),LOG(K132))))</f>
        <v>3.42</v>
      </c>
      <c r="M132" s="126">
        <v>25</v>
      </c>
      <c r="N132" s="129"/>
      <c r="O132" s="129" t="s">
        <v>580</v>
      </c>
      <c r="P132" s="135">
        <f>VLOOKUP(O132,References!$B$7:$F$201,5,FALSE)</f>
        <v>44</v>
      </c>
    </row>
    <row r="133" spans="1:16" ht="16" x14ac:dyDescent="0.2">
      <c r="A133" s="923"/>
      <c r="B133" s="924"/>
      <c r="C133" s="921"/>
      <c r="D133" s="176">
        <v>1.26E-9</v>
      </c>
      <c r="E133" s="177" t="s">
        <v>660</v>
      </c>
      <c r="F133" s="178" t="s">
        <v>661</v>
      </c>
      <c r="G133" s="179">
        <f t="shared" si="48"/>
        <v>1.2766949999999999E-4</v>
      </c>
      <c r="H133" s="179">
        <f t="shared" si="54"/>
        <v>7832.7243390159756</v>
      </c>
      <c r="I133" s="179">
        <f t="shared" si="50"/>
        <v>1.26E-9</v>
      </c>
      <c r="J133" s="179">
        <f t="shared" si="55"/>
        <v>793650793.65079367</v>
      </c>
      <c r="K133" s="179">
        <f t="shared" si="52"/>
        <v>5.1501296099705705E-8</v>
      </c>
      <c r="L133" s="179">
        <f t="shared" si="56"/>
        <v>-7.2881818412138148</v>
      </c>
      <c r="M133" s="177">
        <v>25</v>
      </c>
      <c r="N133" s="181"/>
      <c r="O133" s="181" t="s">
        <v>662</v>
      </c>
      <c r="P133" s="190">
        <f>VLOOKUP(O133,References!$B$7:$F$201,5,FALSE)</f>
        <v>26</v>
      </c>
    </row>
    <row r="134" spans="1:16" ht="18" customHeight="1" x14ac:dyDescent="0.2">
      <c r="A134" s="933" t="s">
        <v>133</v>
      </c>
      <c r="B134" s="935" t="s">
        <v>116</v>
      </c>
      <c r="C134" s="920" t="s">
        <v>118</v>
      </c>
      <c r="D134" s="165">
        <v>2.2180716932778846</v>
      </c>
      <c r="E134" s="126" t="s">
        <v>652</v>
      </c>
      <c r="F134" s="127" t="s">
        <v>658</v>
      </c>
      <c r="G134" s="154">
        <f t="shared" ref="G134:G141" si="57">IF(ISBLANK(D134),"",IF(E134="log",K134*R_Pa*(M134+273.15)*0.001,IF(E134="dimensionless",K134*R_Pa*(M134+273.15)*0.001,IF(E134="Pa-m3/mol",D134,IF(E134="log Pa-m3/mol",10^D134,IF(E134="mol/dm3-atm",I134*101325,IF(E134="atm-m3/mol",I134*101325,0)))))))</f>
        <v>409581.83937291329</v>
      </c>
      <c r="H134" s="154">
        <f t="shared" si="54"/>
        <v>2.4415145005721965E-6</v>
      </c>
      <c r="I134" s="154">
        <f t="shared" ref="I134:I141" si="58">IF(ISBLANK(D134),"",IF(E134="log",K134*R_atm*(M134+273.15)*0.001,IF(E134="dimensionless",K134*R_atm*(M134+273.15)*0.001,IF(E134="Pa-m3/mol",D134/101325,IF(E134="log Pa-m3/mol",(10^D134)/101325,IF(E134="mol/dm3-atm",1/(D134*1000),IF(E134="atm-m3/mol",D134,0)))))))</f>
        <v>4.0422584690147039</v>
      </c>
      <c r="J134" s="154">
        <f t="shared" si="55"/>
        <v>0.24738645677047685</v>
      </c>
      <c r="K134" s="154">
        <f t="shared" ref="K134:K141" si="59">IF(ISBLANK(D134),"",IF(E134="log",10^D134,IF(E134="dimensionless",D134,I134/(R_atm*(M134+273.15)*0.001))))</f>
        <v>165.22345263830897</v>
      </c>
      <c r="L134" s="154">
        <f t="shared" si="56"/>
        <v>2.2180716932778846</v>
      </c>
      <c r="M134" s="128">
        <v>25</v>
      </c>
      <c r="N134" s="129"/>
      <c r="O134" s="129" t="s">
        <v>656</v>
      </c>
      <c r="P134" s="135">
        <f>VLOOKUP(O134,References!$B$7:$F$201,5,FALSE)</f>
        <v>93</v>
      </c>
    </row>
    <row r="135" spans="1:16" x14ac:dyDescent="0.2">
      <c r="A135" s="923"/>
      <c r="B135" s="924"/>
      <c r="C135" s="921"/>
      <c r="D135" s="165">
        <v>0.28638099559706998</v>
      </c>
      <c r="E135" s="126" t="s">
        <v>652</v>
      </c>
      <c r="F135" s="127" t="s">
        <v>655</v>
      </c>
      <c r="G135" s="154">
        <f t="shared" si="57"/>
        <v>4793.4697865873686</v>
      </c>
      <c r="H135" s="154">
        <f t="shared" si="54"/>
        <v>2.0861714885490775E-4</v>
      </c>
      <c r="I135" s="154">
        <f t="shared" si="58"/>
        <v>4.7307868606833323E-2</v>
      </c>
      <c r="J135" s="154">
        <f t="shared" si="55"/>
        <v>21.138132607723449</v>
      </c>
      <c r="K135" s="154">
        <f t="shared" si="59"/>
        <v>1.9336639277511867</v>
      </c>
      <c r="L135" s="154">
        <f t="shared" si="56"/>
        <v>0.28638099559706998</v>
      </c>
      <c r="M135" s="128">
        <v>25</v>
      </c>
      <c r="N135" s="129"/>
      <c r="O135" s="129" t="s">
        <v>656</v>
      </c>
      <c r="P135" s="135">
        <f>VLOOKUP(O135,References!$B$7:$F$201,5,FALSE)</f>
        <v>93</v>
      </c>
    </row>
    <row r="136" spans="1:16" x14ac:dyDescent="0.2">
      <c r="A136" s="923"/>
      <c r="B136" s="924"/>
      <c r="C136" s="921"/>
      <c r="D136" s="165">
        <v>0.88625056382338896</v>
      </c>
      <c r="E136" s="126" t="s">
        <v>652</v>
      </c>
      <c r="F136" s="127" t="s">
        <v>657</v>
      </c>
      <c r="G136" s="154">
        <f t="shared" si="57"/>
        <v>19077.416552828534</v>
      </c>
      <c r="H136" s="154">
        <f t="shared" si="54"/>
        <v>5.2417998906237331E-5</v>
      </c>
      <c r="I136" s="154">
        <f t="shared" si="58"/>
        <v>0.18827946264819742</v>
      </c>
      <c r="J136" s="154">
        <f t="shared" si="55"/>
        <v>5.3112537391744779</v>
      </c>
      <c r="K136" s="154">
        <f t="shared" si="59"/>
        <v>7.6957431391573774</v>
      </c>
      <c r="L136" s="154">
        <f t="shared" si="56"/>
        <v>0.88625056382338896</v>
      </c>
      <c r="M136" s="128">
        <v>25</v>
      </c>
      <c r="N136" s="129"/>
      <c r="O136" s="129" t="s">
        <v>656</v>
      </c>
      <c r="P136" s="135">
        <f>VLOOKUP(O136,References!$B$7:$F$201,5,FALSE)</f>
        <v>93</v>
      </c>
    </row>
    <row r="137" spans="1:16" x14ac:dyDescent="0.2">
      <c r="A137" s="923"/>
      <c r="B137" s="924"/>
      <c r="C137" s="921"/>
      <c r="D137" s="165">
        <v>-1.0880299999999998</v>
      </c>
      <c r="E137" s="126" t="s">
        <v>652</v>
      </c>
      <c r="F137" s="127" t="s">
        <v>659</v>
      </c>
      <c r="G137" s="154">
        <f t="shared" si="57"/>
        <v>202.41327827602197</v>
      </c>
      <c r="H137" s="154">
        <f t="shared" si="54"/>
        <v>4.9403873526337764E-3</v>
      </c>
      <c r="I137" s="154">
        <f t="shared" si="58"/>
        <v>1.9976637382286971E-3</v>
      </c>
      <c r="J137" s="154">
        <f t="shared" si="55"/>
        <v>500.58474850561544</v>
      </c>
      <c r="K137" s="154">
        <f t="shared" si="59"/>
        <v>8.1652596579492948E-2</v>
      </c>
      <c r="L137" s="154">
        <f t="shared" si="56"/>
        <v>-1.0880299999999998</v>
      </c>
      <c r="M137" s="128">
        <v>25</v>
      </c>
      <c r="N137" s="129"/>
      <c r="O137" s="129" t="s">
        <v>656</v>
      </c>
      <c r="P137" s="135">
        <f>VLOOKUP(O137,References!$B$7:$F$201,5,FALSE)</f>
        <v>93</v>
      </c>
    </row>
    <row r="138" spans="1:16" ht="16" x14ac:dyDescent="0.2">
      <c r="A138" s="923"/>
      <c r="B138" s="924"/>
      <c r="C138" s="921"/>
      <c r="D138" s="127">
        <v>-0.57999999999999996</v>
      </c>
      <c r="E138" s="128" t="s">
        <v>652</v>
      </c>
      <c r="F138" s="127" t="s">
        <v>657</v>
      </c>
      <c r="G138" s="154">
        <f>IF(ISBLANK(D138),"",IF(E138="log",K138*R_Pa*(M138+273.15)*0.001,IF(E138="dimensionless",K138*R_Pa*(M138+273.15)*0.001,IF(E138="Pa-m3/mol",D138,IF(E138="log Pa-m3/mol",10^D138,IF(E138="mol/dm3-atm",I138*101325,IF(E138="atm-m3/mol",I138*101325,0)))))))</f>
        <v>652.03213282472154</v>
      </c>
      <c r="H138" s="154">
        <f>IF(ISBLANK(D138),"",1/G138)</f>
        <v>1.5336667468638678E-3</v>
      </c>
      <c r="I138" s="154">
        <f>IF(ISBLANK(D138),"",IF(E138="log",K138*R_atm*(M138+273.15)*0.001,IF(E138="dimensionless",K138*R_atm*(M138+273.15)*0.001,IF(E138="Pa-m3/mol",D138/101325,IF(E138="log Pa-m3/mol",(10^D138)/101325,IF(E138="mol/dm3-atm",1/(D138*1000),IF(E138="atm-m3/mol",D138,0)))))))</f>
        <v>6.4350568253118577E-3</v>
      </c>
      <c r="J138" s="154">
        <f>IF(ISBLANK(D138),"",1/I138)</f>
        <v>155.39878312598083</v>
      </c>
      <c r="K138" s="154">
        <f>IF(ISBLANK(D138),"",IF(E138="log",10^D138,IF(E138="dimensionless",D138,I138/(R_atm*(M138+273.15)*0.001))))</f>
        <v>0.2630267991895382</v>
      </c>
      <c r="L138" s="154">
        <f>IF(ISBLANK(D138),"",IF(E138="log",D138,IF(E138="dimensionless",LOG(D138),LOG(K138))))</f>
        <v>-0.57999999999999996</v>
      </c>
      <c r="M138" s="130">
        <v>25</v>
      </c>
      <c r="N138" s="129"/>
      <c r="O138" s="129" t="s">
        <v>492</v>
      </c>
      <c r="P138" s="135">
        <f>VLOOKUP(O138,References!$B$7:$F$201,5,FALSE)</f>
        <v>84</v>
      </c>
    </row>
    <row r="139" spans="1:16" x14ac:dyDescent="0.2">
      <c r="A139" s="923"/>
      <c r="B139" s="924"/>
      <c r="C139" s="921"/>
      <c r="D139" s="166">
        <v>58005747</v>
      </c>
      <c r="E139" s="126" t="s">
        <v>654</v>
      </c>
      <c r="F139" s="127" t="s">
        <v>666</v>
      </c>
      <c r="G139" s="154">
        <f>IF(ISBLANK(D139),"",IF(E139="log",K139*R_Pa*(M139+273.15)*0.001,IF(E139="dimensionless",K139*R_Pa*(M139+273.15)*0.001,IF(E139="Pa-m3/mol",D139,IF(E139="log Pa-m3/mol",10^D139,IF(E139="mol/dm3-atm",I139*101325,IF(E139="atm-m3/mol",I139*101325,0)))))))</f>
        <v>58005747</v>
      </c>
      <c r="H139" s="154">
        <f>IF(ISBLANK(D139),"",1/G139)</f>
        <v>1.723967109672771E-8</v>
      </c>
      <c r="I139" s="154">
        <f>IF(ISBLANK(D139),"",IF(E139="log",K139*R_atm*(M139+273.15)*0.001,IF(E139="dimensionless",K139*R_atm*(M139+273.15)*0.001,IF(E139="Pa-m3/mol",D139/101325,IF(E139="log Pa-m3/mol",(10^D139)/101325,IF(E139="mol/dm3-atm",1/(D139*1000),IF(E139="atm-m3/mol",D139,0)))))))</f>
        <v>572.47221317542562</v>
      </c>
      <c r="J139" s="154">
        <f>IF(ISBLANK(D139),"",1/I139)</f>
        <v>1.7468096738759351E-3</v>
      </c>
      <c r="K139" s="154">
        <f>IF(ISBLANK(D139),"",IF(E139="log",10^D139,IF(E139="dimensionless",D139,I139/(R_atm*(M139+273.15)*0.001))))</f>
        <v>23399.254729842414</v>
      </c>
      <c r="L139" s="154">
        <f>IF(ISBLANK(D139),"",IF(E139="log",D139,IF(E139="dimensionless",LOG(D139),LOG(K139))))</f>
        <v>4.3692020252788897</v>
      </c>
      <c r="M139" s="130">
        <v>25</v>
      </c>
      <c r="N139" s="129"/>
      <c r="O139" s="129" t="s">
        <v>577</v>
      </c>
      <c r="P139" s="135">
        <f>VLOOKUP(O139,References!$B$7:$F$201,5,FALSE)</f>
        <v>90</v>
      </c>
    </row>
    <row r="140" spans="1:16" x14ac:dyDescent="0.2">
      <c r="A140" s="923"/>
      <c r="B140" s="924"/>
      <c r="C140" s="921"/>
      <c r="D140" s="126">
        <v>3.86</v>
      </c>
      <c r="E140" s="126" t="s">
        <v>652</v>
      </c>
      <c r="F140" s="481" t="s">
        <v>664</v>
      </c>
      <c r="G140" s="154">
        <f>IF(ISBLANK(D140),"",IF(E140="log",K140*R_Pa*(M140+273.15)*0.001,IF(E140="dimensionless",K140*R_Pa*(M140+273.15)*0.001,IF(E140="Pa-m3/mol",D140,IF(E140="log Pa-m3/mol",10^D140,IF(E140="mol/dm3-atm",I140*101325,IF(E140="atm-m3/mol",I140*101325,0)))))))</f>
        <v>17958456.157246526</v>
      </c>
      <c r="H140" s="154">
        <f>IF(ISBLANK(D140),"",1/G140)</f>
        <v>5.5684073911692231E-8</v>
      </c>
      <c r="I140" s="154">
        <f>IF(ISBLANK(D140),"",IF(E140="log",K140*R_atm*(M140+273.15)*0.001,IF(E140="dimensionless",K140*R_atm*(M140+273.15)*0.001,IF(E140="Pa-m3/mol",D140/101325,IF(E140="log Pa-m3/mol",(10^D140)/101325,IF(E140="mol/dm3-atm",1/(D140*1000),IF(E140="atm-m3/mol",D140,0)))))))</f>
        <v>177.23618215886103</v>
      </c>
      <c r="J140" s="154">
        <f>IF(ISBLANK(D140),"",1/I140)</f>
        <v>5.6421887891021944E-3</v>
      </c>
      <c r="K140" s="154">
        <f>IF(ISBLANK(D140),"",IF(E140="log",10^D140,IF(E140="dimensionless",D140,I140/(R_atm*(M140+273.15)*0.001))))</f>
        <v>7244.3596007499036</v>
      </c>
      <c r="L140" s="154">
        <f>IF(ISBLANK(D140),"",IF(E140="log",D140,IF(E140="dimensionless",LOG(D140),LOG(K140))))</f>
        <v>3.86</v>
      </c>
      <c r="M140" s="126">
        <v>25</v>
      </c>
      <c r="N140" s="129"/>
      <c r="O140" s="129" t="s">
        <v>580</v>
      </c>
      <c r="P140" s="135">
        <f>VLOOKUP(O140,References!$B$7:$F$201,5,FALSE)</f>
        <v>44</v>
      </c>
    </row>
    <row r="141" spans="1:16" ht="16" x14ac:dyDescent="0.2">
      <c r="A141" s="934"/>
      <c r="B141" s="936"/>
      <c r="C141" s="922"/>
      <c r="D141" s="178">
        <v>1.26E-9</v>
      </c>
      <c r="E141" s="177" t="s">
        <v>660</v>
      </c>
      <c r="F141" s="178" t="s">
        <v>661</v>
      </c>
      <c r="G141" s="179">
        <f t="shared" si="57"/>
        <v>1.2766949999999999E-4</v>
      </c>
      <c r="H141" s="179">
        <f t="shared" si="54"/>
        <v>7832.7243390159756</v>
      </c>
      <c r="I141" s="179">
        <f t="shared" si="58"/>
        <v>1.26E-9</v>
      </c>
      <c r="J141" s="179">
        <f t="shared" si="55"/>
        <v>793650793.65079367</v>
      </c>
      <c r="K141" s="179">
        <f t="shared" si="59"/>
        <v>5.1501296099705705E-8</v>
      </c>
      <c r="L141" s="179">
        <f t="shared" si="56"/>
        <v>-7.2881818412138148</v>
      </c>
      <c r="M141" s="177">
        <v>25</v>
      </c>
      <c r="N141" s="181"/>
      <c r="O141" s="181" t="s">
        <v>662</v>
      </c>
      <c r="P141" s="190">
        <f>VLOOKUP(O141,References!$B$7:$F$201,5,FALSE)</f>
        <v>26</v>
      </c>
    </row>
    <row r="142" spans="1:16" ht="18" customHeight="1" x14ac:dyDescent="0.2">
      <c r="A142" s="923" t="s">
        <v>134</v>
      </c>
      <c r="B142" s="924" t="s">
        <v>115</v>
      </c>
      <c r="C142" s="921" t="s">
        <v>117</v>
      </c>
      <c r="D142" s="126">
        <v>-1.2</v>
      </c>
      <c r="E142" s="126" t="s">
        <v>652</v>
      </c>
      <c r="F142" s="127" t="s">
        <v>657</v>
      </c>
      <c r="G142" s="154">
        <f t="shared" ref="G142:G151" si="60">IF(ISBLANK(D142),"",IF(E142="log",K142*R_Pa*(M142+273.15)*0.001,IF(E142="dimensionless",K142*R_Pa*(M142+273.15)*0.001,IF(E142="Pa-m3/mol",D142,IF(E142="log Pa-m3/mol",10^D142,IF(E142="mol/dm3-atm",I142*101325,IF(E142="atm-m3/mol",I142*101325,0)))))))</f>
        <v>156.41161444784305</v>
      </c>
      <c r="H142" s="154">
        <f t="shared" si="54"/>
        <v>6.3933871121409566E-3</v>
      </c>
      <c r="I142" s="154">
        <f t="shared" ref="I142:I151" si="61">IF(ISBLANK(D142),"",IF(E142="log",K142*R_atm*(M142+273.15)*0.001,IF(E142="dimensionless",K142*R_atm*(M142+273.15)*0.001,IF(E142="Pa-m3/mol",D142/101325,IF(E142="log Pa-m3/mol",(10^D142)/101325,IF(E142="mol/dm3-atm",1/(D142*1000),IF(E142="atm-m3/mol",D142,0)))))))</f>
        <v>1.5436626148319138E-3</v>
      </c>
      <c r="J142" s="154">
        <f t="shared" si="55"/>
        <v>647.80994913767984</v>
      </c>
      <c r="K142" s="154">
        <f t="shared" ref="K142:K151" si="62">IF(ISBLANK(D142),"",IF(E142="log",10^D142,IF(E142="dimensionless",D142,I142/(R_atm*(M142+273.15)*0.001))))</f>
        <v>6.3095734448019317E-2</v>
      </c>
      <c r="L142" s="154">
        <f t="shared" si="56"/>
        <v>-1.2</v>
      </c>
      <c r="M142" s="126">
        <v>25</v>
      </c>
      <c r="N142" s="129"/>
      <c r="O142" s="129" t="s">
        <v>504</v>
      </c>
      <c r="P142" s="135">
        <f>VLOOKUP(O142,References!$B$7:$F$201,5,FALSE)</f>
        <v>8</v>
      </c>
    </row>
    <row r="143" spans="1:16" x14ac:dyDescent="0.2">
      <c r="A143" s="923"/>
      <c r="B143" s="924"/>
      <c r="C143" s="921"/>
      <c r="D143" s="126">
        <v>-1.27</v>
      </c>
      <c r="E143" s="126" t="s">
        <v>652</v>
      </c>
      <c r="F143" s="127" t="s">
        <v>655</v>
      </c>
      <c r="G143" s="154">
        <f t="shared" si="60"/>
        <v>133.12787467320359</v>
      </c>
      <c r="H143" s="154">
        <f t="shared" si="54"/>
        <v>7.5115748858363115E-3</v>
      </c>
      <c r="I143" s="154">
        <f t="shared" si="61"/>
        <v>1.3138699696343854E-3</v>
      </c>
      <c r="J143" s="154">
        <f t="shared" si="55"/>
        <v>761.11032530736134</v>
      </c>
      <c r="K143" s="154">
        <f t="shared" si="62"/>
        <v>5.3703179637025256E-2</v>
      </c>
      <c r="L143" s="154">
        <f t="shared" si="56"/>
        <v>-1.27</v>
      </c>
      <c r="M143" s="126">
        <v>25</v>
      </c>
      <c r="N143" s="129"/>
      <c r="O143" s="129" t="s">
        <v>504</v>
      </c>
      <c r="P143" s="135">
        <f>VLOOKUP(O143,References!$B$7:$F$201,5,FALSE)</f>
        <v>8</v>
      </c>
    </row>
    <row r="144" spans="1:16" x14ac:dyDescent="0.2">
      <c r="A144" s="923"/>
      <c r="B144" s="924"/>
      <c r="C144" s="921"/>
      <c r="D144" s="164">
        <v>2.3416646138668349</v>
      </c>
      <c r="E144" s="126" t="s">
        <v>652</v>
      </c>
      <c r="F144" s="127" t="s">
        <v>658</v>
      </c>
      <c r="G144" s="154">
        <f t="shared" si="60"/>
        <v>544419.42510706501</v>
      </c>
      <c r="H144" s="154">
        <f t="shared" si="54"/>
        <v>1.8368191028513373E-6</v>
      </c>
      <c r="I144" s="154">
        <f t="shared" si="61"/>
        <v>5.3730019749032021</v>
      </c>
      <c r="J144" s="154">
        <f t="shared" si="55"/>
        <v>0.18611569559641108</v>
      </c>
      <c r="K144" s="154">
        <f t="shared" si="62"/>
        <v>219.61632194745502</v>
      </c>
      <c r="L144" s="154">
        <f t="shared" si="56"/>
        <v>2.3416646138668349</v>
      </c>
      <c r="M144" s="128">
        <v>25</v>
      </c>
      <c r="N144" s="129"/>
      <c r="O144" s="129" t="s">
        <v>656</v>
      </c>
      <c r="P144" s="135">
        <f>VLOOKUP(O144,References!$B$7:$F$201,5,FALSE)</f>
        <v>93</v>
      </c>
    </row>
    <row r="145" spans="1:16" x14ac:dyDescent="0.2">
      <c r="A145" s="923"/>
      <c r="B145" s="924"/>
      <c r="C145" s="921"/>
      <c r="D145" s="164">
        <v>0.465889140887839</v>
      </c>
      <c r="E145" s="126" t="s">
        <v>652</v>
      </c>
      <c r="F145" s="127" t="s">
        <v>655</v>
      </c>
      <c r="G145" s="154">
        <f t="shared" si="60"/>
        <v>7246.997969457324</v>
      </c>
      <c r="H145" s="154">
        <f t="shared" si="54"/>
        <v>1.3798817168357547E-4</v>
      </c>
      <c r="I145" s="154">
        <f t="shared" si="61"/>
        <v>7.1522309099011611E-2</v>
      </c>
      <c r="J145" s="154">
        <f t="shared" si="55"/>
        <v>13.98165149583823</v>
      </c>
      <c r="K145" s="154">
        <f t="shared" si="62"/>
        <v>2.9234060465419618</v>
      </c>
      <c r="L145" s="154">
        <f t="shared" si="56"/>
        <v>0.465889140887839</v>
      </c>
      <c r="M145" s="128">
        <v>25</v>
      </c>
      <c r="N145" s="129"/>
      <c r="O145" s="129" t="s">
        <v>656</v>
      </c>
      <c r="P145" s="135">
        <f>VLOOKUP(O145,References!$B$7:$F$201,5,FALSE)</f>
        <v>93</v>
      </c>
    </row>
    <row r="146" spans="1:16" x14ac:dyDescent="0.2">
      <c r="A146" s="923"/>
      <c r="B146" s="924"/>
      <c r="C146" s="921"/>
      <c r="D146" s="164">
        <v>1.6292505638233887</v>
      </c>
      <c r="E146" s="126" t="s">
        <v>652</v>
      </c>
      <c r="F146" s="127" t="s">
        <v>657</v>
      </c>
      <c r="G146" s="154">
        <f t="shared" si="60"/>
        <v>105564.90533061765</v>
      </c>
      <c r="H146" s="154">
        <f t="shared" si="54"/>
        <v>9.4728451360621244E-6</v>
      </c>
      <c r="I146" s="154">
        <f t="shared" si="61"/>
        <v>1.0418446121946019</v>
      </c>
      <c r="J146" s="154">
        <f t="shared" si="55"/>
        <v>0.95983603341149115</v>
      </c>
      <c r="K146" s="154">
        <f t="shared" si="62"/>
        <v>42.584403065489887</v>
      </c>
      <c r="L146" s="154">
        <f t="shared" si="56"/>
        <v>1.6292505638233887</v>
      </c>
      <c r="M146" s="128">
        <v>25</v>
      </c>
      <c r="N146" s="129"/>
      <c r="O146" s="129" t="s">
        <v>656</v>
      </c>
      <c r="P146" s="135">
        <f>VLOOKUP(O146,References!$B$7:$F$201,5,FALSE)</f>
        <v>93</v>
      </c>
    </row>
    <row r="147" spans="1:16" x14ac:dyDescent="0.2">
      <c r="A147" s="923"/>
      <c r="B147" s="924"/>
      <c r="C147" s="921"/>
      <c r="D147" s="164">
        <v>-0.96585499999999935</v>
      </c>
      <c r="E147" s="126" t="s">
        <v>652</v>
      </c>
      <c r="F147" s="127" t="s">
        <v>659</v>
      </c>
      <c r="G147" s="154">
        <f t="shared" si="60"/>
        <v>268.17235061707402</v>
      </c>
      <c r="H147" s="154">
        <f t="shared" si="54"/>
        <v>3.7289452014682527E-3</v>
      </c>
      <c r="I147" s="154">
        <f t="shared" si="61"/>
        <v>2.6466553231391564E-3</v>
      </c>
      <c r="J147" s="154">
        <f t="shared" si="55"/>
        <v>377.83537253876932</v>
      </c>
      <c r="K147" s="154">
        <f t="shared" si="62"/>
        <v>0.10817950751654919</v>
      </c>
      <c r="L147" s="154">
        <f t="shared" si="56"/>
        <v>-0.96585499999999935</v>
      </c>
      <c r="M147" s="128">
        <v>25</v>
      </c>
      <c r="N147" s="129"/>
      <c r="O147" s="129" t="s">
        <v>656</v>
      </c>
      <c r="P147" s="135">
        <f>VLOOKUP(O147,References!$B$7:$F$201,5,FALSE)</f>
        <v>93</v>
      </c>
    </row>
    <row r="148" spans="1:16" ht="16" x14ac:dyDescent="0.2">
      <c r="A148" s="923"/>
      <c r="B148" s="924"/>
      <c r="C148" s="921"/>
      <c r="D148" s="127">
        <v>-0.36</v>
      </c>
      <c r="E148" s="128" t="s">
        <v>652</v>
      </c>
      <c r="F148" s="127" t="s">
        <v>657</v>
      </c>
      <c r="G148" s="154">
        <f>IF(ISBLANK(D148),"",IF(E148="log",K148*R_Pa*(M148+273.15)*0.001,IF(E148="dimensionless",K148*R_Pa*(M148+273.15)*0.001,IF(E148="Pa-m3/mol",D148,IF(E148="log Pa-m3/mol",10^D148,IF(E148="mol/dm3-atm",I148*101325,IF(E148="atm-m3/mol",I148*101325,0)))))))</f>
        <v>1082.1039908644962</v>
      </c>
      <c r="H148" s="154">
        <f>IF(ISBLANK(D148),"",1/G148)</f>
        <v>9.2412560016629918E-4</v>
      </c>
      <c r="I148" s="154">
        <f>IF(ISBLANK(D148),"",IF(E148="log",K148*R_atm*(M148+273.15)*0.001,IF(E148="dimensionless",K148*R_atm*(M148+273.15)*0.001,IF(E148="Pa-m3/mol",D148/101325,IF(E148="log Pa-m3/mol",(10^D148)/101325,IF(E148="mol/dm3-atm",1/(D148*1000),IF(E148="atm-m3/mol",D148,0)))))))</f>
        <v>1.0679536055904272E-2</v>
      </c>
      <c r="J148" s="154">
        <f>IF(ISBLANK(D148),"",1/I148)</f>
        <v>93.637026436849894</v>
      </c>
      <c r="K148" s="154">
        <f>IF(ISBLANK(D148),"",IF(E148="log",10^D148,IF(E148="dimensionless",D148,I148/(R_atm*(M148+273.15)*0.001))))</f>
        <v>0.43651583224016594</v>
      </c>
      <c r="L148" s="154">
        <f>IF(ISBLANK(D148),"",IF(E148="log",D148,IF(E148="dimensionless",LOG(D148),LOG(K148))))</f>
        <v>-0.36</v>
      </c>
      <c r="M148" s="130">
        <v>25</v>
      </c>
      <c r="N148" s="129"/>
      <c r="O148" s="129" t="s">
        <v>492</v>
      </c>
      <c r="P148" s="135">
        <f>VLOOKUP(O148,References!$B$7:$F$201,5,FALSE)</f>
        <v>84</v>
      </c>
    </row>
    <row r="149" spans="1:16" x14ac:dyDescent="0.2">
      <c r="A149" s="923"/>
      <c r="B149" s="924"/>
      <c r="C149" s="921"/>
      <c r="D149" s="126">
        <v>47268376</v>
      </c>
      <c r="E149" s="126" t="s">
        <v>654</v>
      </c>
      <c r="F149" s="127" t="s">
        <v>666</v>
      </c>
      <c r="G149" s="154">
        <f>IF(ISBLANK(D149),"",IF(E149="log",K149*R_Pa*(M149+273.15)*0.001,IF(E149="dimensionless",K149*R_Pa*(M149+273.15)*0.001,IF(E149="Pa-m3/mol",D149,IF(E149="log Pa-m3/mol",10^D149,IF(E149="mol/dm3-atm",I149*101325,IF(E149="atm-m3/mol",I149*101325,0)))))))</f>
        <v>47268376</v>
      </c>
      <c r="H149" s="154">
        <f>IF(ISBLANK(D149),"",1/G149)</f>
        <v>2.115579346326601E-8</v>
      </c>
      <c r="I149" s="154">
        <f>IF(ISBLANK(D149),"",IF(E149="log",K149*R_atm*(M149+273.15)*0.001,IF(E149="dimensionless",K149*R_atm*(M149+273.15)*0.001,IF(E149="Pa-m3/mol",D149/101325,IF(E149="log Pa-m3/mol",(10^D149)/101325,IF(E149="mol/dm3-atm",1/(D149*1000),IF(E149="atm-m3/mol",D149,0)))))))</f>
        <v>466.50260054280778</v>
      </c>
      <c r="J149" s="154">
        <f>IF(ISBLANK(D149),"",1/I149)</f>
        <v>2.1436107726654288E-3</v>
      </c>
      <c r="K149" s="154">
        <f>IF(ISBLANK(D149),"",IF(E149="log",10^D149,IF(E149="dimensionless",D149,I149/(R_atm*(M149+273.15)*0.001))))</f>
        <v>19067.848064950696</v>
      </c>
      <c r="L149" s="154">
        <f>IF(ISBLANK(D149),"",IF(E149="log",D149,IF(E149="dimensionless",LOG(D149),LOG(K149))))</f>
        <v>4.2803016827548781</v>
      </c>
      <c r="M149" s="130">
        <v>25</v>
      </c>
      <c r="N149" s="129"/>
      <c r="O149" s="129" t="s">
        <v>577</v>
      </c>
      <c r="P149" s="135">
        <f>VLOOKUP(O149,References!$B$7:$F$201,5,FALSE)</f>
        <v>90</v>
      </c>
    </row>
    <row r="150" spans="1:16" x14ac:dyDescent="0.2">
      <c r="A150" s="923"/>
      <c r="B150" s="924"/>
      <c r="C150" s="921"/>
      <c r="D150" s="126">
        <v>4.21</v>
      </c>
      <c r="E150" s="126" t="s">
        <v>652</v>
      </c>
      <c r="F150" s="481" t="s">
        <v>664</v>
      </c>
      <c r="G150" s="154">
        <f>IF(ISBLANK(D150),"",IF(E150="log",K150*R_Pa*(M150+273.15)*0.001,IF(E150="dimensionless",K150*R_Pa*(M150+273.15)*0.001,IF(E150="Pa-m3/mol",D150,IF(E150="log Pa-m3/mol",10^D150,IF(E150="mol/dm3-atm",I150*101325,IF(E150="atm-m3/mol",I150*101325,0)))))))</f>
        <v>40203975.415280566</v>
      </c>
      <c r="H150" s="154">
        <f>IF(ISBLANK(D150),"",1/G150)</f>
        <v>2.4873162160474411E-8</v>
      </c>
      <c r="I150" s="154">
        <f>IF(ISBLANK(D150),"",IF(E150="log",K150*R_atm*(M150+273.15)*0.001,IF(E150="dimensionless",K150*R_atm*(M150+273.15)*0.001,IF(E150="Pa-m3/mol",D150/101325,IF(E150="log Pa-m3/mol",(10^D150)/101325,IF(E150="mol/dm3-atm",1/(D150*1000),IF(E150="atm-m3/mol",D150,0)))))))</f>
        <v>396.782387518191</v>
      </c>
      <c r="J150" s="154">
        <f>IF(ISBLANK(D150),"",1/I150)</f>
        <v>2.5202731559100609E-3</v>
      </c>
      <c r="K150" s="154">
        <f>IF(ISBLANK(D150),"",IF(E150="log",10^D150,IF(E150="dimensionless",D150,I150/(R_atm*(M150+273.15)*0.001))))</f>
        <v>16218.100973589309</v>
      </c>
      <c r="L150" s="154">
        <f>IF(ISBLANK(D150),"",IF(E150="log",D150,IF(E150="dimensionless",LOG(D150),LOG(K150))))</f>
        <v>4.21</v>
      </c>
      <c r="M150" s="126">
        <v>25</v>
      </c>
      <c r="N150" s="129"/>
      <c r="O150" s="129" t="s">
        <v>580</v>
      </c>
      <c r="P150" s="135">
        <f>VLOOKUP(O150,References!$B$7:$F$201,5,FALSE)</f>
        <v>44</v>
      </c>
    </row>
    <row r="151" spans="1:16" ht="17" thickBot="1" x14ac:dyDescent="0.25">
      <c r="A151" s="923"/>
      <c r="B151" s="924"/>
      <c r="C151" s="921"/>
      <c r="D151" s="127">
        <v>1.5999999999999999E-10</v>
      </c>
      <c r="E151" s="128" t="s">
        <v>660</v>
      </c>
      <c r="F151" s="127" t="s">
        <v>661</v>
      </c>
      <c r="G151" s="154">
        <f t="shared" si="60"/>
        <v>1.6212E-5</v>
      </c>
      <c r="H151" s="154">
        <f t="shared" si="54"/>
        <v>61682.704169750803</v>
      </c>
      <c r="I151" s="154">
        <f t="shared" si="61"/>
        <v>1.5999999999999999E-10</v>
      </c>
      <c r="J151" s="154">
        <f t="shared" si="55"/>
        <v>6250000000</v>
      </c>
      <c r="K151" s="154">
        <f t="shared" si="62"/>
        <v>6.5398471237721528E-9</v>
      </c>
      <c r="L151" s="154">
        <f t="shared" si="56"/>
        <v>-8.1844324036754532</v>
      </c>
      <c r="M151" s="128">
        <v>25</v>
      </c>
      <c r="N151" s="129"/>
      <c r="O151" s="129" t="s">
        <v>662</v>
      </c>
      <c r="P151" s="135">
        <f>VLOOKUP(O151,References!$B$7:$F$201,5,FALSE)</f>
        <v>26</v>
      </c>
    </row>
    <row r="152" spans="1:16" ht="16" thickBot="1" x14ac:dyDescent="0.25">
      <c r="A152" s="699" t="s">
        <v>148</v>
      </c>
      <c r="B152" s="700" t="s">
        <v>147</v>
      </c>
      <c r="C152" s="701"/>
      <c r="D152" s="701"/>
      <c r="E152" s="701"/>
      <c r="F152" s="701"/>
      <c r="G152" s="695"/>
      <c r="H152" s="695"/>
      <c r="I152" s="695"/>
      <c r="J152" s="695"/>
      <c r="K152" s="695"/>
      <c r="L152" s="702"/>
      <c r="M152" s="701"/>
      <c r="N152" s="701"/>
      <c r="O152" s="701"/>
      <c r="P152" s="703"/>
    </row>
    <row r="153" spans="1:16" ht="16" x14ac:dyDescent="0.2">
      <c r="A153" s="944" t="s">
        <v>910</v>
      </c>
      <c r="B153" s="921" t="s">
        <v>119</v>
      </c>
      <c r="C153" s="921" t="s">
        <v>120</v>
      </c>
      <c r="D153" s="127">
        <v>-2.99</v>
      </c>
      <c r="E153" s="128" t="s">
        <v>652</v>
      </c>
      <c r="F153" s="127" t="s">
        <v>657</v>
      </c>
      <c r="G153" s="154">
        <f>IF(ISBLANK(D153),"",IF(E153="log",K153*R_Pa*(M153+273.15)*0.001,IF(E153="dimensionless",K153*R_Pa*(M153+273.15)*0.001,IF(E153="Pa-m3/mol",D153,IF(E153="log Pa-m3/mol",10^D153,IF(E153="mol/dm3-atm",I153*101325,IF(E153="atm-m3/mol",I153*101325,0)))))))</f>
        <v>2.5366993565572358</v>
      </c>
      <c r="H153" s="154">
        <f t="shared" ref="H153:H176" si="63">IF(ISBLANK(D153),"",1/G153)</f>
        <v>0.39421305383117322</v>
      </c>
      <c r="I153" s="154">
        <f>IF(ISBLANK(D153),"",IF(E153="log",K153*R_atm*(M153+273.15)*0.001,IF(E153="dimensionless",K153*R_atm*(M153+273.15)*0.001,IF(E153="Pa-m3/mol",D153/101325,IF(E153="log Pa-m3/mol",(10^D153)/101325,IF(E153="mol/dm3-atm",1/(D153*1000),IF(E153="atm-m3/mol",D153,0)))))))</f>
        <v>2.5035276156498849E-5</v>
      </c>
      <c r="J153" s="154">
        <f t="shared" ref="J153:J176" si="64">IF(ISBLANK(D153),"",1/I153)</f>
        <v>39943.637679443462</v>
      </c>
      <c r="K153" s="154">
        <f>IF(ISBLANK(D153),"",IF(E153="log",10^D153,IF(E153="dimensionless",D153,I153/(R_atm*(M153+273.15)*0.001))))</f>
        <v>1.0232929922807533E-3</v>
      </c>
      <c r="L153" s="154">
        <f t="shared" ref="L153:L176" si="65">IF(ISBLANK(D153),"",IF(E153="log",D153,IF(E153="dimensionless",LOG(D153),LOG(K153))))</f>
        <v>-2.99</v>
      </c>
      <c r="M153" s="130">
        <v>25</v>
      </c>
      <c r="N153" s="129"/>
      <c r="O153" s="129" t="s">
        <v>492</v>
      </c>
      <c r="P153" s="135">
        <f>VLOOKUP(O153,References!$B$7:$F$201,5,FALSE)</f>
        <v>84</v>
      </c>
    </row>
    <row r="154" spans="1:16" ht="16" x14ac:dyDescent="0.2">
      <c r="A154" s="926"/>
      <c r="B154" s="922"/>
      <c r="C154" s="922"/>
      <c r="D154" s="178">
        <v>6.0400000000000006E-11</v>
      </c>
      <c r="E154" s="177" t="s">
        <v>660</v>
      </c>
      <c r="F154" s="610" t="s">
        <v>661</v>
      </c>
      <c r="G154" s="179">
        <f>IF(ISBLANK(D154),"",IF(E154="log",K154*R_Pa*(M154+273.15)*0.001,IF(E154="dimensionless",K154*R_Pa*(M154+273.15)*0.001,IF(E154="Pa-m3/mol",D154,IF(E154="log Pa-m3/mol",10^D154,IF(E154="mol/dm3-atm",I154*101325,IF(E154="atm-m3/mol",I154*101325,0)))))))</f>
        <v>6.1200300000000003E-6</v>
      </c>
      <c r="H154" s="179">
        <f t="shared" ref="H154" si="66">IF(ISBLANK(D154),"",1/G154)</f>
        <v>163397.89184039948</v>
      </c>
      <c r="I154" s="179">
        <f>IF(ISBLANK(D154),"",IF(E154="log",K154*R_atm*(M154+273.15)*0.001,IF(E154="dimensionless",K154*R_atm*(M154+273.15)*0.001,IF(E154="Pa-m3/mol",D154/101325,IF(E154="log Pa-m3/mol",(10^D154)/101325,IF(E154="mol/dm3-atm",1/(D154*1000),IF(E154="atm-m3/mol",D154,0)))))))</f>
        <v>6.0400000000000006E-11</v>
      </c>
      <c r="J154" s="179">
        <f t="shared" ref="J154" si="67">IF(ISBLANK(D154),"",1/I154)</f>
        <v>16556291390.728476</v>
      </c>
      <c r="K154" s="179">
        <f>IF(ISBLANK(D154),"",IF(E154="log",10^D154,IF(E154="dimensionless",D154,I154/(R_atm*(M154+273.15)*0.001))))</f>
        <v>2.4605395989708576E-9</v>
      </c>
      <c r="L154" s="179">
        <f t="shared" ref="L154" si="68">IF(ISBLANK(D154),"",IF(E154="log",D154,IF(E154="dimensionless",LOG(D154),LOG(K154))))</f>
        <v>-8.6089696412065528</v>
      </c>
      <c r="M154" s="180">
        <v>26</v>
      </c>
      <c r="N154" s="181"/>
      <c r="O154" s="181" t="s">
        <v>662</v>
      </c>
      <c r="P154" s="190">
        <f>VLOOKUP(O154,References!$B$7:$F$201,5,FALSE)</f>
        <v>26</v>
      </c>
    </row>
    <row r="155" spans="1:16" ht="18" customHeight="1" x14ac:dyDescent="0.2">
      <c r="A155" s="933" t="s">
        <v>111</v>
      </c>
      <c r="B155" s="935" t="s">
        <v>106</v>
      </c>
      <c r="C155" s="920" t="s">
        <v>109</v>
      </c>
      <c r="D155" s="126">
        <v>-3.08</v>
      </c>
      <c r="E155" s="126" t="s">
        <v>652</v>
      </c>
      <c r="F155" s="127" t="s">
        <v>657</v>
      </c>
      <c r="G155" s="154">
        <f t="shared" ref="G155:G165" si="69">IF(ISBLANK(D155),"",IF(E155="log",K155*R_Pa*(M155+273.15)*0.001,IF(E155="dimensionless",K155*R_Pa*(M155+273.15)*0.001,IF(E155="Pa-m3/mol",D155,IF(E155="log Pa-m3/mol",10^D155,IF(E155="mol/dm3-atm",I155*101325,IF(E155="atm-m3/mol",I155*101325,0)))))))</f>
        <v>2.061906647343557</v>
      </c>
      <c r="H155" s="154">
        <f t="shared" si="63"/>
        <v>0.48498800917507251</v>
      </c>
      <c r="I155" s="154">
        <f t="shared" ref="I155:I165" si="70">IF(ISBLANK(D155),"",IF(E155="log",K155*R_atm*(M155+273.15)*0.001,IF(E155="dimensionless",K155*R_atm*(M155+273.15)*0.001,IF(E155="Pa-m3/mol",D155/101325,IF(E155="log Pa-m3/mol",(10^D155)/101325,IF(E155="mol/dm3-atm",1/(D155*1000),IF(E155="atm-m3/mol",D155,0)))))))</f>
        <v>2.0349436440597724E-5</v>
      </c>
      <c r="J155" s="154">
        <f t="shared" si="64"/>
        <v>49141.410029664046</v>
      </c>
      <c r="K155" s="154">
        <f t="shared" ref="K155:K165" si="71">IF(ISBLANK(D155),"",IF(E155="log",10^D155,IF(E155="dimensionless",D155,I155/(R_atm*(M155+273.15)*0.001))))</f>
        <v>8.3176377110267033E-4</v>
      </c>
      <c r="L155" s="154">
        <f t="shared" si="65"/>
        <v>-3.08</v>
      </c>
      <c r="M155" s="126">
        <v>25</v>
      </c>
      <c r="N155" s="129"/>
      <c r="O155" s="129" t="s">
        <v>504</v>
      </c>
      <c r="P155" s="135">
        <f>VLOOKUP(O155,References!$B$7:$F$201,5,FALSE)</f>
        <v>8</v>
      </c>
    </row>
    <row r="156" spans="1:16" x14ac:dyDescent="0.2">
      <c r="A156" s="923"/>
      <c r="B156" s="924"/>
      <c r="C156" s="921"/>
      <c r="D156" s="126">
        <v>-0.72</v>
      </c>
      <c r="E156" s="126" t="s">
        <v>652</v>
      </c>
      <c r="F156" s="127" t="s">
        <v>655</v>
      </c>
      <c r="G156" s="154">
        <f t="shared" si="69"/>
        <v>472.3555241426206</v>
      </c>
      <c r="H156" s="154">
        <f t="shared" si="63"/>
        <v>2.1170494445155786E-3</v>
      </c>
      <c r="I156" s="154">
        <f t="shared" si="70"/>
        <v>4.6617865693819125E-3</v>
      </c>
      <c r="J156" s="154">
        <f t="shared" si="64"/>
        <v>214.51003496554026</v>
      </c>
      <c r="K156" s="154">
        <f t="shared" si="71"/>
        <v>0.19054607179632471</v>
      </c>
      <c r="L156" s="154">
        <f t="shared" si="65"/>
        <v>-0.72</v>
      </c>
      <c r="M156" s="126">
        <v>25</v>
      </c>
      <c r="N156" s="129"/>
      <c r="O156" s="129" t="s">
        <v>504</v>
      </c>
      <c r="P156" s="135">
        <f>VLOOKUP(O156,References!$B$7:$F$201,5,FALSE)</f>
        <v>8</v>
      </c>
    </row>
    <row r="157" spans="1:16" ht="16" x14ac:dyDescent="0.2">
      <c r="A157" s="923"/>
      <c r="B157" s="924"/>
      <c r="C157" s="921"/>
      <c r="D157" s="146">
        <v>7.4000000000000001E-7</v>
      </c>
      <c r="E157" s="128" t="s">
        <v>660</v>
      </c>
      <c r="F157" s="127" t="s">
        <v>655</v>
      </c>
      <c r="G157" s="154">
        <f>IF(ISBLANK(D157),"",IF(E157="log",K157*R_Pa*(M157+273.15)*0.001,IF(E157="dimensionless",K157*R_Pa*(M157+273.15)*0.001,IF(E157="Pa-m3/mol",D157,IF(E157="log Pa-m3/mol",10^D157,IF(E157="mol/dm3-atm",I157*101325,IF(E157="atm-m3/mol",I157*101325,0)))))))</f>
        <v>7.4980500000000005E-2</v>
      </c>
      <c r="H157" s="154">
        <f>IF(ISBLANK(D157),"",1/G157)</f>
        <v>13.33680090156774</v>
      </c>
      <c r="I157" s="154">
        <f>IF(ISBLANK(D157),"",IF(E157="log",K157*R_atm*(M157+273.15)*0.001,IF(E157="dimensionless",K157*R_atm*(M157+273.15)*0.001,IF(E157="Pa-m3/mol",D157/101325,IF(E157="log Pa-m3/mol",(10^D157)/101325,IF(E157="mol/dm3-atm",1/(D157*1000),IF(E157="atm-m3/mol",D157,0)))))))</f>
        <v>7.4000000000000001E-7</v>
      </c>
      <c r="J157" s="154">
        <f>IF(ISBLANK(D157),"",1/I157)</f>
        <v>1351351.3513513512</v>
      </c>
      <c r="K157" s="154">
        <f>IF(ISBLANK(D157),"",IF(E157="log",10^D157,IF(E157="dimensionless",D157,I157/(R_atm*(M157+273.15)*0.001))))</f>
        <v>3.0246792947446207E-5</v>
      </c>
      <c r="L157" s="154">
        <f>IF(ISBLANK(D157),"",IF(E157="log",D157,IF(E157="dimensionless",LOG(D157),LOG(K157))))</f>
        <v>-4.519320666600402</v>
      </c>
      <c r="M157" s="130">
        <v>25</v>
      </c>
      <c r="N157" s="127">
        <v>7</v>
      </c>
      <c r="O157" s="129" t="s">
        <v>591</v>
      </c>
      <c r="P157" s="135">
        <f>VLOOKUP(O157,References!$B$7:$F$201,5,FALSE)</f>
        <v>71</v>
      </c>
    </row>
    <row r="158" spans="1:16" x14ac:dyDescent="0.2">
      <c r="A158" s="923"/>
      <c r="B158" s="924"/>
      <c r="C158" s="921"/>
      <c r="D158" s="164">
        <v>-1.7538324016719891</v>
      </c>
      <c r="E158" s="126" t="s">
        <v>652</v>
      </c>
      <c r="F158" s="127" t="s">
        <v>658</v>
      </c>
      <c r="G158" s="154">
        <f t="shared" si="69"/>
        <v>43.695488309337954</v>
      </c>
      <c r="H158" s="154">
        <f t="shared" si="63"/>
        <v>2.288565796360021E-2</v>
      </c>
      <c r="I158" s="154">
        <f t="shared" si="70"/>
        <v>4.3124094063003328E-4</v>
      </c>
      <c r="J158" s="154">
        <f t="shared" si="64"/>
        <v>2318.8892931617825</v>
      </c>
      <c r="K158" s="154">
        <f t="shared" si="71"/>
        <v>1.7626561407700754E-2</v>
      </c>
      <c r="L158" s="154">
        <f t="shared" si="65"/>
        <v>-1.7538324016719891</v>
      </c>
      <c r="M158" s="128">
        <v>25</v>
      </c>
      <c r="N158" s="129"/>
      <c r="O158" s="129" t="s">
        <v>656</v>
      </c>
      <c r="P158" s="135">
        <f>VLOOKUP(O158,References!$B$7:$F$201,5,FALSE)</f>
        <v>93</v>
      </c>
    </row>
    <row r="159" spans="1:16" x14ac:dyDescent="0.2">
      <c r="A159" s="923"/>
      <c r="B159" s="924"/>
      <c r="C159" s="921"/>
      <c r="D159" s="164">
        <v>-1.4591076240487</v>
      </c>
      <c r="E159" s="126" t="s">
        <v>652</v>
      </c>
      <c r="F159" s="127" t="s">
        <v>655</v>
      </c>
      <c r="G159" s="154">
        <f t="shared" si="69"/>
        <v>86.131373880296763</v>
      </c>
      <c r="H159" s="154">
        <f t="shared" si="63"/>
        <v>1.1610171241315331E-2</v>
      </c>
      <c r="I159" s="154">
        <f t="shared" si="70"/>
        <v>8.5005056876681065E-4</v>
      </c>
      <c r="J159" s="154">
        <f t="shared" si="64"/>
        <v>1176.4006010262715</v>
      </c>
      <c r="K159" s="154">
        <f t="shared" si="71"/>
        <v>3.4745004795065683E-2</v>
      </c>
      <c r="L159" s="154">
        <f t="shared" si="65"/>
        <v>-1.4591076240487</v>
      </c>
      <c r="M159" s="128">
        <v>25</v>
      </c>
      <c r="N159" s="129"/>
      <c r="O159" s="129" t="s">
        <v>656</v>
      </c>
      <c r="P159" s="135">
        <f>VLOOKUP(O159,References!$B$7:$F$201,5,FALSE)</f>
        <v>93</v>
      </c>
    </row>
    <row r="160" spans="1:16" x14ac:dyDescent="0.2">
      <c r="A160" s="923"/>
      <c r="B160" s="924"/>
      <c r="C160" s="921"/>
      <c r="D160" s="164">
        <v>-1.6717494361766112</v>
      </c>
      <c r="E160" s="126" t="s">
        <v>652</v>
      </c>
      <c r="F160" s="127" t="s">
        <v>657</v>
      </c>
      <c r="G160" s="154">
        <f t="shared" si="69"/>
        <v>52.786098346884117</v>
      </c>
      <c r="H160" s="154">
        <f t="shared" si="63"/>
        <v>1.894438178454666E-2</v>
      </c>
      <c r="I160" s="154">
        <f t="shared" si="70"/>
        <v>5.2095828617699797E-4</v>
      </c>
      <c r="J160" s="154">
        <f t="shared" si="64"/>
        <v>1919.539484319183</v>
      </c>
      <c r="K160" s="154">
        <f t="shared" si="71"/>
        <v>2.1293672184124438E-2</v>
      </c>
      <c r="L160" s="154">
        <f t="shared" si="65"/>
        <v>-1.6717494361766112</v>
      </c>
      <c r="M160" s="128">
        <v>25</v>
      </c>
      <c r="N160" s="129"/>
      <c r="O160" s="129" t="s">
        <v>656</v>
      </c>
      <c r="P160" s="135">
        <f>VLOOKUP(O160,References!$B$7:$F$201,5,FALSE)</f>
        <v>93</v>
      </c>
    </row>
    <row r="161" spans="1:16" x14ac:dyDescent="0.2">
      <c r="A161" s="923"/>
      <c r="B161" s="924"/>
      <c r="C161" s="921"/>
      <c r="D161" s="164">
        <v>-3.0302350000000002</v>
      </c>
      <c r="E161" s="126" t="s">
        <v>652</v>
      </c>
      <c r="F161" s="127" t="s">
        <v>659</v>
      </c>
      <c r="G161" s="154">
        <f t="shared" si="69"/>
        <v>2.3122457972611392</v>
      </c>
      <c r="H161" s="154">
        <f t="shared" si="63"/>
        <v>0.43247997301346702</v>
      </c>
      <c r="I161" s="154">
        <f t="shared" si="70"/>
        <v>2.2820091756833436E-5</v>
      </c>
      <c r="J161" s="154">
        <f t="shared" si="64"/>
        <v>43821.03326558938</v>
      </c>
      <c r="K161" s="154">
        <f t="shared" si="71"/>
        <v>9.3274944650089851E-4</v>
      </c>
      <c r="L161" s="154">
        <f t="shared" si="65"/>
        <v>-3.0302350000000002</v>
      </c>
      <c r="M161" s="128">
        <v>25</v>
      </c>
      <c r="N161" s="129"/>
      <c r="O161" s="129" t="s">
        <v>656</v>
      </c>
      <c r="P161" s="135">
        <f>VLOOKUP(O161,References!$B$7:$F$201,5,FALSE)</f>
        <v>93</v>
      </c>
    </row>
    <row r="162" spans="1:16" ht="16" x14ac:dyDescent="0.2">
      <c r="A162" s="923"/>
      <c r="B162" s="924"/>
      <c r="C162" s="921"/>
      <c r="D162" s="127">
        <v>-2.35</v>
      </c>
      <c r="E162" s="128" t="s">
        <v>652</v>
      </c>
      <c r="F162" s="127" t="s">
        <v>657</v>
      </c>
      <c r="G162" s="154">
        <f>IF(ISBLANK(D162),"",IF(E162="log",K162*R_Pa*(M162+273.15)*0.001,IF(E162="dimensionless",K162*R_Pa*(M162+273.15)*0.001,IF(E162="Pa-m3/mol",D162,IF(E162="log Pa-m3/mol",10^D162,IF(E162="mol/dm3-atm",I162*101325,IF(E162="atm-m3/mol",I162*101325,0)))))))</f>
        <v>11.073094307706754</v>
      </c>
      <c r="H162" s="154">
        <f>IF(ISBLANK(D162),"",1/G162)</f>
        <v>9.0308993332063547E-2</v>
      </c>
      <c r="I162" s="154">
        <f>IF(ISBLANK(D162),"",IF(E162="log",K162*R_atm*(M162+273.15)*0.001,IF(E162="dimensionless",K162*R_atm*(M162+273.15)*0.001,IF(E162="Pa-m3/mol",D162/101325,IF(E162="log Pa-m3/mol",(10^D162)/101325,IF(E162="mol/dm3-atm",1/(D162*1000),IF(E162="atm-m3/mol",D162,0)))))))</f>
        <v>1.0928294406816478E-4</v>
      </c>
      <c r="J162" s="154">
        <f>IF(ISBLANK(D162),"",1/I162)</f>
        <v>9150.5587493713028</v>
      </c>
      <c r="K162" s="154">
        <f>IF(ISBLANK(D162),"",IF(E162="log",10^D162,IF(E162="dimensionless",D162,I162/(R_atm*(M162+273.15)*0.001))))</f>
        <v>4.4668359215096279E-3</v>
      </c>
      <c r="L162" s="154">
        <f>IF(ISBLANK(D162),"",IF(E162="log",D162,IF(E162="dimensionless",LOG(D162),LOG(K162))))</f>
        <v>-2.35</v>
      </c>
      <c r="M162" s="130">
        <v>25</v>
      </c>
      <c r="N162" s="129"/>
      <c r="O162" s="129" t="s">
        <v>492</v>
      </c>
      <c r="P162" s="135">
        <f>VLOOKUP(O162,References!$B$7:$F$201,5,FALSE)</f>
        <v>84</v>
      </c>
    </row>
    <row r="163" spans="1:16" x14ac:dyDescent="0.2">
      <c r="A163" s="923"/>
      <c r="B163" s="924"/>
      <c r="C163" s="921"/>
      <c r="D163" s="126">
        <v>128621</v>
      </c>
      <c r="E163" s="126" t="s">
        <v>654</v>
      </c>
      <c r="F163" s="127" t="s">
        <v>666</v>
      </c>
      <c r="G163" s="154">
        <f>IF(ISBLANK(D163),"",IF(E163="log",K163*R_Pa*(M163+273.15)*0.001,IF(E163="dimensionless",K163*R_Pa*(M163+273.15)*0.001,IF(E163="Pa-m3/mol",D163,IF(E163="log Pa-m3/mol",10^D163,IF(E163="mol/dm3-atm",I163*101325,IF(E163="atm-m3/mol",I163*101325,0)))))))</f>
        <v>128621</v>
      </c>
      <c r="H163" s="154">
        <f>IF(ISBLANK(D163),"",1/G163)</f>
        <v>7.7747801680907466E-6</v>
      </c>
      <c r="I163" s="154">
        <f>IF(ISBLANK(D163),"",IF(E163="log",K163*R_atm*(M163+273.15)*0.001,IF(E163="dimensionless",K163*R_atm*(M163+273.15)*0.001,IF(E163="Pa-m3/mol",D163/101325,IF(E163="log Pa-m3/mol",(10^D163)/101325,IF(E163="mol/dm3-atm",1/(D163*1000),IF(E163="atm-m3/mol",D163,0)))))))</f>
        <v>1.2693905748828029</v>
      </c>
      <c r="J163" s="154">
        <f>IF(ISBLANK(D163),"",1/I163)</f>
        <v>0.78777960053179497</v>
      </c>
      <c r="K163" s="154">
        <f>IF(ISBLANK(D163),"",IF(E163="log",10^D163,IF(E163="dimensionless",D163,I163/(R_atm*(M163+273.15)*0.001))))</f>
        <v>51.885126875567366</v>
      </c>
      <c r="L163" s="154">
        <f>IF(ISBLANK(D163),"",IF(E163="log",D163,IF(E163="dimensionless",LOG(D163),LOG(K163))))</f>
        <v>1.7150428830588915</v>
      </c>
      <c r="M163" s="130">
        <v>25</v>
      </c>
      <c r="N163" s="129"/>
      <c r="O163" s="129" t="s">
        <v>577</v>
      </c>
      <c r="P163" s="135">
        <f>VLOOKUP(O163,References!$B$7:$F$201,5,FALSE)</f>
        <v>90</v>
      </c>
    </row>
    <row r="164" spans="1:16" x14ac:dyDescent="0.2">
      <c r="A164" s="923"/>
      <c r="B164" s="924"/>
      <c r="C164" s="921"/>
      <c r="D164" s="126">
        <v>4.46</v>
      </c>
      <c r="E164" s="126" t="s">
        <v>652</v>
      </c>
      <c r="F164" s="481" t="s">
        <v>664</v>
      </c>
      <c r="G164" s="154">
        <f>IF(ISBLANK(D164),"",IF(E164="log",K164*R_Pa*(M164+273.15)*0.001,IF(E164="dimensionless",K164*R_Pa*(M164+273.15)*0.001,IF(E164="Pa-m3/mol",D164,IF(E164="log Pa-m3/mol",10^D164,IF(E164="mol/dm3-atm",I164*101325,IF(E164="atm-m3/mol",I164*101325,0)))))))</f>
        <v>71493901.682704434</v>
      </c>
      <c r="H164" s="154">
        <f>IF(ISBLANK(D164),"",1/G164)</f>
        <v>1.3987206970995634E-8</v>
      </c>
      <c r="I164" s="154">
        <f>IF(ISBLANK(D164),"",IF(E164="log",K164*R_atm*(M164+273.15)*0.001,IF(E164="dimensionless",K164*R_atm*(M164+273.15)*0.001,IF(E164="Pa-m3/mol",D164/101325,IF(E164="log Pa-m3/mol",(10^D164)/101325,IF(E164="mol/dm3-atm",1/(D164*1000),IF(E164="atm-m3/mol",D164,0)))))))</f>
        <v>705.58994998968376</v>
      </c>
      <c r="J164" s="154">
        <f>IF(ISBLANK(D164),"",1/I164)</f>
        <v>1.4172537463361273E-3</v>
      </c>
      <c r="K164" s="154">
        <f>IF(ISBLANK(D164),"",IF(E164="log",10^D164,IF(E164="dimensionless",D164,I164/(R_atm*(M164+273.15)*0.001))))</f>
        <v>28840.315031266062</v>
      </c>
      <c r="L164" s="154">
        <f>IF(ISBLANK(D164),"",IF(E164="log",D164,IF(E164="dimensionless",LOG(D164),LOG(K164))))</f>
        <v>4.46</v>
      </c>
      <c r="M164" s="126">
        <v>25</v>
      </c>
      <c r="N164" s="129"/>
      <c r="O164" s="129" t="s">
        <v>580</v>
      </c>
      <c r="P164" s="135">
        <f>VLOOKUP(O164,References!$B$7:$F$201,5,FALSE)</f>
        <v>44</v>
      </c>
    </row>
    <row r="165" spans="1:16" ht="16" x14ac:dyDescent="0.2">
      <c r="A165" s="934"/>
      <c r="B165" s="936"/>
      <c r="C165" s="922"/>
      <c r="D165" s="178">
        <v>1.5199999999999999E-10</v>
      </c>
      <c r="E165" s="177" t="s">
        <v>660</v>
      </c>
      <c r="F165" s="178" t="s">
        <v>661</v>
      </c>
      <c r="G165" s="179">
        <f t="shared" si="69"/>
        <v>1.5401399999999998E-5</v>
      </c>
      <c r="H165" s="179">
        <f t="shared" si="63"/>
        <v>64929.162283948222</v>
      </c>
      <c r="I165" s="179">
        <f t="shared" si="70"/>
        <v>1.5199999999999999E-10</v>
      </c>
      <c r="J165" s="179">
        <f t="shared" si="64"/>
        <v>6578947368.4210529</v>
      </c>
      <c r="K165" s="179">
        <f t="shared" si="71"/>
        <v>6.2128547675835453E-9</v>
      </c>
      <c r="L165" s="179">
        <f t="shared" si="65"/>
        <v>-8.2067087983866056</v>
      </c>
      <c r="M165" s="177">
        <v>25</v>
      </c>
      <c r="N165" s="181"/>
      <c r="O165" s="181" t="s">
        <v>662</v>
      </c>
      <c r="P165" s="190">
        <f>VLOOKUP(O165,References!$B$7:$F$201,5,FALSE)</f>
        <v>26</v>
      </c>
    </row>
    <row r="166" spans="1:16" ht="18" customHeight="1" x14ac:dyDescent="0.2">
      <c r="A166" s="923" t="s">
        <v>112</v>
      </c>
      <c r="B166" s="924" t="s">
        <v>105</v>
      </c>
      <c r="C166" s="921" t="s">
        <v>110</v>
      </c>
      <c r="D166" s="126">
        <v>-2.15</v>
      </c>
      <c r="E166" s="126" t="s">
        <v>652</v>
      </c>
      <c r="F166" s="127" t="s">
        <v>657</v>
      </c>
      <c r="G166" s="154">
        <f t="shared" ref="G166:G176" si="72">IF(ISBLANK(D166),"",IF(E166="log",K166*R_Pa*(M166+273.15)*0.001,IF(E166="dimensionless",K166*R_Pa*(M166+273.15)*0.001,IF(E166="Pa-m3/mol",D166,IF(E166="log Pa-m3/mol",10^D166,IF(E166="mol/dm3-atm",I166*101325,IF(E166="atm-m3/mol",I166*101325,0)))))))</f>
        <v>17.549671787764357</v>
      </c>
      <c r="H166" s="154">
        <f t="shared" si="63"/>
        <v>5.698112261547824E-2</v>
      </c>
      <c r="I166" s="154">
        <f t="shared" ref="I166:I176" si="73">IF(ISBLANK(D166),"",IF(E166="log",K166*R_atm*(M166+273.15)*0.001,IF(E166="dimensionless",K166*R_atm*(M166+273.15)*0.001,IF(E166="Pa-m3/mol",D166/101325,IF(E166="log Pa-m3/mol",(10^D166)/101325,IF(E166="mol/dm3-atm",1/(D166*1000),IF(E166="atm-m3/mol",D166,0)))))))</f>
        <v>1.7320179410574313E-4</v>
      </c>
      <c r="J166" s="154">
        <f t="shared" si="64"/>
        <v>5773.6122490133112</v>
      </c>
      <c r="K166" s="154">
        <f t="shared" ref="K166:K176" si="74">IF(ISBLANK(D166),"",IF(E166="log",10^D166,IF(E166="dimensionless",D166,I166/(R_atm*(M166+273.15)*0.001))))</f>
        <v>7.0794578438413795E-3</v>
      </c>
      <c r="L166" s="154">
        <f t="shared" si="65"/>
        <v>-2.15</v>
      </c>
      <c r="M166" s="126">
        <v>25</v>
      </c>
      <c r="N166" s="129"/>
      <c r="O166" s="129" t="s">
        <v>504</v>
      </c>
      <c r="P166" s="135">
        <f>VLOOKUP(O166,References!$B$7:$F$201,5,FALSE)</f>
        <v>8</v>
      </c>
    </row>
    <row r="167" spans="1:16" x14ac:dyDescent="0.2">
      <c r="A167" s="923"/>
      <c r="B167" s="924"/>
      <c r="C167" s="921"/>
      <c r="D167" s="126">
        <v>-0.47</v>
      </c>
      <c r="E167" s="126" t="s">
        <v>652</v>
      </c>
      <c r="F167" s="127" t="s">
        <v>655</v>
      </c>
      <c r="G167" s="154">
        <f t="shared" si="72"/>
        <v>839.9801028009656</v>
      </c>
      <c r="H167" s="154">
        <f t="shared" si="63"/>
        <v>1.1905043901223827E-3</v>
      </c>
      <c r="I167" s="154">
        <f t="shared" si="73"/>
        <v>8.2899590703278403E-3</v>
      </c>
      <c r="J167" s="154">
        <f t="shared" si="64"/>
        <v>120.62785732915003</v>
      </c>
      <c r="K167" s="154">
        <f t="shared" si="74"/>
        <v>0.33884415613920255</v>
      </c>
      <c r="L167" s="154">
        <f t="shared" si="65"/>
        <v>-0.47</v>
      </c>
      <c r="M167" s="126">
        <v>25</v>
      </c>
      <c r="N167" s="129"/>
      <c r="O167" s="129" t="s">
        <v>504</v>
      </c>
      <c r="P167" s="135">
        <f>VLOOKUP(O167,References!$B$7:$F$201,5,FALSE)</f>
        <v>8</v>
      </c>
    </row>
    <row r="168" spans="1:16" x14ac:dyDescent="0.2">
      <c r="A168" s="923"/>
      <c r="B168" s="924"/>
      <c r="C168" s="921"/>
      <c r="D168" s="164">
        <v>-1.6309136430396964</v>
      </c>
      <c r="E168" s="126" t="s">
        <v>652</v>
      </c>
      <c r="F168" s="127" t="s">
        <v>658</v>
      </c>
      <c r="G168" s="154">
        <f t="shared" si="72"/>
        <v>57.990300030026233</v>
      </c>
      <c r="H168" s="154">
        <f t="shared" si="63"/>
        <v>1.724426325578967E-2</v>
      </c>
      <c r="I168" s="154">
        <f t="shared" si="73"/>
        <v>5.7231976343475395E-4</v>
      </c>
      <c r="J168" s="154">
        <f t="shared" si="64"/>
        <v>1747.2749743928821</v>
      </c>
      <c r="K168" s="154">
        <f t="shared" si="74"/>
        <v>2.3393023492354593E-2</v>
      </c>
      <c r="L168" s="154">
        <f t="shared" si="65"/>
        <v>-1.6309136430396964</v>
      </c>
      <c r="M168" s="128">
        <v>25</v>
      </c>
      <c r="N168" s="129"/>
      <c r="O168" s="129" t="s">
        <v>656</v>
      </c>
      <c r="P168" s="135">
        <f>VLOOKUP(O168,References!$B$7:$F$201,5,FALSE)</f>
        <v>93</v>
      </c>
    </row>
    <row r="169" spans="1:16" x14ac:dyDescent="0.2">
      <c r="A169" s="923"/>
      <c r="B169" s="924"/>
      <c r="C169" s="921"/>
      <c r="D169" s="164">
        <v>-1.3344994956325</v>
      </c>
      <c r="E169" s="126" t="s">
        <v>652</v>
      </c>
      <c r="F169" s="127" t="s">
        <v>655</v>
      </c>
      <c r="G169" s="154">
        <f t="shared" si="72"/>
        <v>114.75444136193738</v>
      </c>
      <c r="H169" s="154">
        <f t="shared" si="63"/>
        <v>8.7142596672662425E-3</v>
      </c>
      <c r="I169" s="154">
        <f t="shared" si="73"/>
        <v>1.1325382813909481E-3</v>
      </c>
      <c r="J169" s="154">
        <f t="shared" si="64"/>
        <v>882.97236078574872</v>
      </c>
      <c r="K169" s="154">
        <f t="shared" si="74"/>
        <v>4.6291420138227804E-2</v>
      </c>
      <c r="L169" s="154">
        <f t="shared" si="65"/>
        <v>-1.3344994956325</v>
      </c>
      <c r="M169" s="128">
        <v>25</v>
      </c>
      <c r="N169" s="129"/>
      <c r="O169" s="129" t="s">
        <v>656</v>
      </c>
      <c r="P169" s="135">
        <f>VLOOKUP(O169,References!$B$7:$F$201,5,FALSE)</f>
        <v>93</v>
      </c>
    </row>
    <row r="170" spans="1:16" x14ac:dyDescent="0.2">
      <c r="A170" s="923"/>
      <c r="B170" s="924"/>
      <c r="C170" s="921"/>
      <c r="D170" s="164">
        <v>-1.1917494361766112</v>
      </c>
      <c r="E170" s="126" t="s">
        <v>652</v>
      </c>
      <c r="F170" s="127" t="s">
        <v>657</v>
      </c>
      <c r="G170" s="154">
        <f t="shared" si="72"/>
        <v>159.41146851598273</v>
      </c>
      <c r="H170" s="154">
        <f t="shared" si="63"/>
        <v>6.2730743861113053E-3</v>
      </c>
      <c r="I170" s="154">
        <f t="shared" si="73"/>
        <v>1.5732688725979113E-3</v>
      </c>
      <c r="J170" s="154">
        <f t="shared" si="64"/>
        <v>635.61926217272548</v>
      </c>
      <c r="K170" s="154">
        <f t="shared" si="74"/>
        <v>6.4305861946123172E-2</v>
      </c>
      <c r="L170" s="154">
        <f t="shared" si="65"/>
        <v>-1.1917494361766112</v>
      </c>
      <c r="M170" s="128">
        <v>25</v>
      </c>
      <c r="N170" s="129"/>
      <c r="O170" s="129" t="s">
        <v>656</v>
      </c>
      <c r="P170" s="135">
        <f>VLOOKUP(O170,References!$B$7:$F$201,5,FALSE)</f>
        <v>93</v>
      </c>
    </row>
    <row r="171" spans="1:16" x14ac:dyDescent="0.2">
      <c r="A171" s="923"/>
      <c r="B171" s="924"/>
      <c r="C171" s="921"/>
      <c r="D171" s="164">
        <v>-2.9085400000000012</v>
      </c>
      <c r="E171" s="126" t="s">
        <v>652</v>
      </c>
      <c r="F171" s="127" t="s">
        <v>659</v>
      </c>
      <c r="G171" s="154">
        <f t="shared" si="72"/>
        <v>3.0600533539553414</v>
      </c>
      <c r="H171" s="154">
        <f t="shared" si="63"/>
        <v>0.32679168770290468</v>
      </c>
      <c r="I171" s="154">
        <f t="shared" si="73"/>
        <v>3.0200378524109083E-5</v>
      </c>
      <c r="J171" s="154">
        <f t="shared" si="64"/>
        <v>33112.167756496696</v>
      </c>
      <c r="K171" s="154">
        <f t="shared" si="74"/>
        <v>1.2344116164232817E-3</v>
      </c>
      <c r="L171" s="154">
        <f t="shared" si="65"/>
        <v>-2.9085400000000012</v>
      </c>
      <c r="M171" s="128">
        <v>25</v>
      </c>
      <c r="N171" s="129"/>
      <c r="O171" s="129" t="s">
        <v>656</v>
      </c>
      <c r="P171" s="135">
        <f>VLOOKUP(O171,References!$B$7:$F$201,5,FALSE)</f>
        <v>93</v>
      </c>
    </row>
    <row r="172" spans="1:16" ht="16" x14ac:dyDescent="0.2">
      <c r="A172" s="923"/>
      <c r="B172" s="924"/>
      <c r="C172" s="921"/>
      <c r="D172" s="126">
        <v>-2.08</v>
      </c>
      <c r="E172" s="128" t="s">
        <v>652</v>
      </c>
      <c r="F172" s="127" t="s">
        <v>657</v>
      </c>
      <c r="G172" s="154">
        <f>IF(ISBLANK(D172),"",IF(E172="log",K172*R_Pa*(M172+273.15)*0.001,IF(E172="dimensionless",K172*R_Pa*(M172+273.15)*0.001,IF(E172="Pa-m3/mol",D172,IF(E172="log Pa-m3/mol",10^D172,IF(E172="mol/dm3-atm",I172*101325,IF(E172="atm-m3/mol",I172*101325,0)))))))</f>
        <v>20.61906647343557</v>
      </c>
      <c r="H172" s="154">
        <f>IF(ISBLANK(D172),"",1/G172)</f>
        <v>4.8498800917507252E-2</v>
      </c>
      <c r="I172" s="154">
        <f>IF(ISBLANK(D172),"",IF(E172="log",K172*R_atm*(M172+273.15)*0.001,IF(E172="dimensionless",K172*R_atm*(M172+273.15)*0.001,IF(E172="Pa-m3/mol",D172/101325,IF(E172="log Pa-m3/mol",(10^D172)/101325,IF(E172="mol/dm3-atm",1/(D172*1000),IF(E172="atm-m3/mol",D172,0)))))))</f>
        <v>2.0349436440597729E-4</v>
      </c>
      <c r="J172" s="154">
        <f>IF(ISBLANK(D172),"",1/I172)</f>
        <v>4914.141002966403</v>
      </c>
      <c r="K172" s="154">
        <f>IF(ISBLANK(D172),"",IF(E172="log",10^D172,IF(E172="dimensionless",D172,I172/(R_atm*(M172+273.15)*0.001))))</f>
        <v>8.3176377110267055E-3</v>
      </c>
      <c r="L172" s="154">
        <f>IF(ISBLANK(D172),"",IF(E172="log",D172,IF(E172="dimensionless",LOG(D172),LOG(K172))))</f>
        <v>-2.08</v>
      </c>
      <c r="M172" s="130">
        <v>25</v>
      </c>
      <c r="N172" s="129"/>
      <c r="O172" s="129" t="s">
        <v>492</v>
      </c>
      <c r="P172" s="135">
        <f>VLOOKUP(O172,References!$B$7:$F$201,5,FALSE)</f>
        <v>84</v>
      </c>
    </row>
    <row r="173" spans="1:16" x14ac:dyDescent="0.2">
      <c r="A173" s="923"/>
      <c r="B173" s="924"/>
      <c r="C173" s="921"/>
      <c r="D173" s="126">
        <v>86061</v>
      </c>
      <c r="E173" s="126" t="s">
        <v>654</v>
      </c>
      <c r="F173" s="127" t="s">
        <v>666</v>
      </c>
      <c r="G173" s="154">
        <f>IF(ISBLANK(D173),"",IF(E173="log",K173*R_Pa*(M173+273.15)*0.001,IF(E173="dimensionless",K173*R_Pa*(M173+273.15)*0.001,IF(E173="Pa-m3/mol",D173,IF(E173="log Pa-m3/mol",10^D173,IF(E173="mol/dm3-atm",I173*101325,IF(E173="atm-m3/mol",I173*101325,0)))))))</f>
        <v>86061</v>
      </c>
      <c r="H173" s="154">
        <f>IF(ISBLANK(D173),"",1/G173)</f>
        <v>1.1619665121251205E-5</v>
      </c>
      <c r="I173" s="154">
        <f>IF(ISBLANK(D173),"",IF(E173="log",K173*R_atm*(M173+273.15)*0.001,IF(E173="dimensionless",K173*R_atm*(M173+273.15)*0.001,IF(E173="Pa-m3/mol",D173/101325,IF(E173="log Pa-m3/mol",(10^D173)/101325,IF(E173="mol/dm3-atm",1/(D173*1000),IF(E173="atm-m3/mol",D173,0)))))))</f>
        <v>0.84935603256846781</v>
      </c>
      <c r="J173" s="154">
        <f>IF(ISBLANK(D173),"",1/I173)</f>
        <v>1.1773625684107785</v>
      </c>
      <c r="K173" s="154">
        <f>IF(ISBLANK(D173),"",IF(E173="log",10^D173,IF(E173="dimensionless",D173,I173/(R_atm*(M173+273.15)*0.001))))</f>
        <v>34.716616291571384</v>
      </c>
      <c r="L173" s="154">
        <f>IF(ISBLANK(D173),"",IF(E173="log",D173,IF(E173="dimensionless",LOG(D173),LOG(K173))))</f>
        <v>1.5405373893871908</v>
      </c>
      <c r="M173" s="130">
        <v>25</v>
      </c>
      <c r="N173" s="129"/>
      <c r="O173" s="129" t="s">
        <v>577</v>
      </c>
      <c r="P173" s="135">
        <f>VLOOKUP(O173,References!$B$7:$F$201,5,FALSE)</f>
        <v>90</v>
      </c>
    </row>
    <row r="174" spans="1:16" x14ac:dyDescent="0.2">
      <c r="A174" s="923"/>
      <c r="B174" s="924"/>
      <c r="C174" s="921"/>
      <c r="D174" s="126">
        <v>4.8099999999999996</v>
      </c>
      <c r="E174" s="126" t="s">
        <v>652</v>
      </c>
      <c r="F174" s="481" t="s">
        <v>664</v>
      </c>
      <c r="G174" s="154">
        <f>IF(ISBLANK(D174),"",IF(E174="log",K174*R_Pa*(M174+273.15)*0.001,IF(E174="dimensionless",K174*R_Pa*(M174+273.15)*0.001,IF(E174="Pa-m3/mol",D174,IF(E174="log Pa-m3/mol",10^D174,IF(E174="mol/dm3-atm",I174*101325,IF(E174="atm-m3/mol",I174*101325,0)))))))</f>
        <v>160054908.975797</v>
      </c>
      <c r="H174" s="154">
        <f>IF(ISBLANK(D174),"",1/G174)</f>
        <v>6.2478558539633229E-9</v>
      </c>
      <c r="I174" s="154">
        <f>IF(ISBLANK(D174),"",IF(E174="log",K174*R_atm*(M174+273.15)*0.001,IF(E174="dimensionless",K174*R_atm*(M174+273.15)*0.001,IF(E174="Pa-m3/mol",D174/101325,IF(E174="log Pa-m3/mol",(10^D174)/101325,IF(E174="mol/dm3-atm",1/(D174*1000),IF(E174="atm-m3/mol",D174,0)))))))</f>
        <v>1579.6191362032826</v>
      </c>
      <c r="J174" s="154">
        <f>IF(ISBLANK(D174),"",1/I174)</f>
        <v>6.3306399440283124E-4</v>
      </c>
      <c r="K174" s="154">
        <f>IF(ISBLANK(D174),"",IF(E174="log",10^D174,IF(E174="dimensionless",D174,I174/(R_atm*(M174+273.15)*0.001))))</f>
        <v>64565.422903465565</v>
      </c>
      <c r="L174" s="154">
        <f>IF(ISBLANK(D174),"",IF(E174="log",D174,IF(E174="dimensionless",LOG(D174),LOG(K174))))</f>
        <v>4.8099999999999996</v>
      </c>
      <c r="M174" s="126">
        <v>25</v>
      </c>
      <c r="N174" s="129"/>
      <c r="O174" s="129" t="s">
        <v>580</v>
      </c>
      <c r="P174" s="135">
        <f>VLOOKUP(O174,References!$B$7:$F$201,5,FALSE)</f>
        <v>44</v>
      </c>
    </row>
    <row r="175" spans="1:16" ht="16" x14ac:dyDescent="0.2">
      <c r="A175" s="923"/>
      <c r="B175" s="924"/>
      <c r="C175" s="921"/>
      <c r="D175" s="143">
        <v>1.44E-2</v>
      </c>
      <c r="E175" s="128" t="s">
        <v>660</v>
      </c>
      <c r="F175" s="127" t="s">
        <v>655</v>
      </c>
      <c r="G175" s="154">
        <f>IF(ISBLANK(D175),"",IF(E175="log",K175*R_Pa*(M175+273.15)*0.001,IF(E175="dimensionless",K175*R_Pa*(M175+273.15)*0.001,IF(E175="Pa-m3/mol",D175,IF(E175="log Pa-m3/mol",10^D175,IF(E175="mol/dm3-atm",I175*101325,IF(E175="atm-m3/mol",I175*101325,0)))))))</f>
        <v>1459.08</v>
      </c>
      <c r="H175" s="154">
        <f>IF(ISBLANK(D175),"",1/G175)</f>
        <v>6.8536337966389779E-4</v>
      </c>
      <c r="I175" s="154">
        <f>IF(ISBLANK(D175),"",IF(E175="log",K175*R_atm*(M175+273.15)*0.001,IF(E175="dimensionless",K175*R_atm*(M175+273.15)*0.001,IF(E175="Pa-m3/mol",D175/101325,IF(E175="log Pa-m3/mol",(10^D175)/101325,IF(E175="mol/dm3-atm",1/(D175*1000),IF(E175="atm-m3/mol",D175,0)))))))</f>
        <v>1.44E-2</v>
      </c>
      <c r="J175" s="154">
        <f>IF(ISBLANK(D175),"",1/I175)</f>
        <v>69.444444444444443</v>
      </c>
      <c r="K175" s="154">
        <f>IF(ISBLANK(D175),"",IF(E175="log",10^D175,IF(E175="dimensionless",D175,I175/(R_atm*(M175+273.15)*0.001))))</f>
        <v>0.58858624113949376</v>
      </c>
      <c r="L175" s="154">
        <f>IF(ISBLANK(D175),"",IF(E175="log",D175,IF(E175="dimensionless",LOG(D175),LOG(K175))))</f>
        <v>-0.23018989423612818</v>
      </c>
      <c r="M175" s="130">
        <v>25</v>
      </c>
      <c r="N175" s="129"/>
      <c r="O175" s="129" t="s">
        <v>498</v>
      </c>
      <c r="P175" s="135">
        <f>VLOOKUP(O175,References!$B$7:$F$201,5,FALSE)</f>
        <v>89</v>
      </c>
    </row>
    <row r="176" spans="1:16" ht="17" thickBot="1" x14ac:dyDescent="0.25">
      <c r="A176" s="923"/>
      <c r="B176" s="924"/>
      <c r="C176" s="921"/>
      <c r="D176" s="126">
        <v>1.5E-10</v>
      </c>
      <c r="E176" s="128" t="s">
        <v>660</v>
      </c>
      <c r="F176" s="127" t="s">
        <v>661</v>
      </c>
      <c r="G176" s="154">
        <f t="shared" si="72"/>
        <v>1.5198749999999999E-5</v>
      </c>
      <c r="H176" s="154">
        <f t="shared" si="63"/>
        <v>65794.884447734192</v>
      </c>
      <c r="I176" s="154">
        <f t="shared" si="73"/>
        <v>1.5E-10</v>
      </c>
      <c r="J176" s="154">
        <f t="shared" si="64"/>
        <v>6666666666.666667</v>
      </c>
      <c r="K176" s="154">
        <f t="shared" si="74"/>
        <v>6.1311066785363933E-9</v>
      </c>
      <c r="L176" s="154">
        <f t="shared" si="65"/>
        <v>-8.2124611272756969</v>
      </c>
      <c r="M176" s="128">
        <v>25</v>
      </c>
      <c r="N176" s="129"/>
      <c r="O176" s="129" t="s">
        <v>662</v>
      </c>
      <c r="P176" s="135">
        <f>VLOOKUP(O176,References!$B$7:$F$201,5,FALSE)</f>
        <v>26</v>
      </c>
    </row>
    <row r="177" spans="1:16" ht="16" thickBot="1" x14ac:dyDescent="0.25">
      <c r="A177" s="699" t="s">
        <v>137</v>
      </c>
      <c r="B177" s="700" t="s">
        <v>154</v>
      </c>
      <c r="C177" s="701"/>
      <c r="D177" s="701"/>
      <c r="E177" s="701"/>
      <c r="F177" s="701"/>
      <c r="G177" s="695"/>
      <c r="H177" s="695"/>
      <c r="I177" s="695"/>
      <c r="J177" s="695"/>
      <c r="K177" s="695"/>
      <c r="L177" s="702"/>
      <c r="M177" s="701"/>
      <c r="N177" s="701"/>
      <c r="O177" s="87"/>
      <c r="P177" s="703"/>
    </row>
    <row r="178" spans="1:16" ht="16" x14ac:dyDescent="0.2">
      <c r="A178" s="698" t="s">
        <v>135</v>
      </c>
      <c r="B178" s="603" t="s">
        <v>136</v>
      </c>
      <c r="C178" s="603" t="s">
        <v>150</v>
      </c>
      <c r="D178" s="694">
        <v>5.6E-11</v>
      </c>
      <c r="E178" s="177" t="s">
        <v>660</v>
      </c>
      <c r="F178" s="178" t="s">
        <v>661</v>
      </c>
      <c r="G178" s="179">
        <f>IF(ISBLANK(D178),"",IF(E178="log",K178*R_Pa*(M178+273.15)*0.001,IF(E178="dimensionless",K178*R_Pa*(M178+273.15)*0.001,IF(E178="Pa-m3/mol",D178,IF(E178="log Pa-m3/mol",10^D178,IF(E178="mol/dm3-atm",I178*101325,IF(E178="atm-m3/mol",I178*101325,0)))))))</f>
        <v>5.6741999999999998E-6</v>
      </c>
      <c r="H178" s="179">
        <f>IF(ISBLANK(D178),"",1/G178)</f>
        <v>176236.29762785943</v>
      </c>
      <c r="I178" s="179">
        <f>IF(ISBLANK(D178),"",IF(E178="log",K178*R_atm*(M178+273.15)*0.001,IF(E178="dimensionless",K178*R_atm*(M178+273.15)*0.001,IF(E178="Pa-m3/mol",D178/101325,IF(E178="log Pa-m3/mol",(10^D178)/101325,IF(E178="mol/dm3-atm",1/(D178*1000),IF(E178="atm-m3/mol",D178,0)))))))</f>
        <v>5.6E-11</v>
      </c>
      <c r="J178" s="179">
        <f>IF(ISBLANK(D178),"",1/I178)</f>
        <v>17857142857.142857</v>
      </c>
      <c r="K178" s="179">
        <f>IF(ISBLANK(D178),"",IF(E178="log",10^D178,IF(E178="dimensionless",D178,I178/(R_atm*(M178+273.15)*0.001))))</f>
        <v>2.2889464933202537E-9</v>
      </c>
      <c r="L178" s="179">
        <f>IF(ISBLANK(D178),"",IF(E178="log",D178,IF(E178="dimensionless",LOG(D178),LOG(K178))))</f>
        <v>-8.6403643593251775</v>
      </c>
      <c r="M178" s="177">
        <v>25</v>
      </c>
      <c r="N178" s="181"/>
      <c r="O178" s="181" t="s">
        <v>662</v>
      </c>
      <c r="P178" s="190">
        <f>VLOOKUP(O178,References!$B$7:$F$201,5,FALSE)</f>
        <v>26</v>
      </c>
    </row>
    <row r="179" spans="1:16" ht="16" x14ac:dyDescent="0.2">
      <c r="A179" s="925" t="s">
        <v>78</v>
      </c>
      <c r="B179" s="920" t="s">
        <v>77</v>
      </c>
      <c r="C179" s="920" t="s">
        <v>24</v>
      </c>
      <c r="D179" s="146">
        <v>1.2E-9</v>
      </c>
      <c r="E179" s="128" t="s">
        <v>660</v>
      </c>
      <c r="F179" s="127" t="s">
        <v>655</v>
      </c>
      <c r="G179" s="154">
        <f>IF(ISBLANK(D179),"",IF(E179="log",K179*R_Pa*(M179+273.15)*0.001,IF(E179="dimensionless",K179*R_Pa*(M179+273.15)*0.001,IF(E179="Pa-m3/mol",D179,IF(E179="log Pa-m3/mol",10^D179,IF(E179="mol/dm3-atm",I179*101325,IF(E179="atm-m3/mol",I179*101325,0)))))))</f>
        <v>1.2158999999999999E-4</v>
      </c>
      <c r="H179" s="154">
        <f>IF(ISBLANK(D179),"",1/G179)</f>
        <v>8224.360555966774</v>
      </c>
      <c r="I179" s="154">
        <f>IF(ISBLANK(D179),"",IF(E179="log",K179*R_atm*(M179+273.15)*0.001,IF(E179="dimensionless",K179*R_atm*(M179+273.15)*0.001,IF(E179="Pa-m3/mol",D179/101325,IF(E179="log Pa-m3/mol",(10^D179)/101325,IF(E179="mol/dm3-atm",1/(D179*1000),IF(E179="atm-m3/mol",D179,0)))))))</f>
        <v>1.2E-9</v>
      </c>
      <c r="J179" s="154">
        <f>IF(ISBLANK(D179),"",1/I179)</f>
        <v>833333333.33333337</v>
      </c>
      <c r="K179" s="154">
        <f>IF(ISBLANK(D179),"",IF(E179="log",10^D179,IF(E179="dimensionless",D179,I179/(R_atm*(M179+273.15)*0.001))))</f>
        <v>4.9048853428291146E-8</v>
      </c>
      <c r="L179" s="154">
        <f>IF(ISBLANK(D179),"",IF(E179="log",D179,IF(E179="dimensionless",LOG(D179),LOG(K179))))</f>
        <v>-7.3093711402837531</v>
      </c>
      <c r="M179" s="130">
        <v>25</v>
      </c>
      <c r="N179" s="127">
        <v>7</v>
      </c>
      <c r="O179" s="129" t="s">
        <v>591</v>
      </c>
      <c r="P179" s="135">
        <f>VLOOKUP(O179,References!$B$7:$F$201,5,FALSE)</f>
        <v>71</v>
      </c>
    </row>
    <row r="180" spans="1:16" ht="16" x14ac:dyDescent="0.2">
      <c r="A180" s="926"/>
      <c r="B180" s="922"/>
      <c r="C180" s="922"/>
      <c r="D180" s="178">
        <v>2.9500000000000002E-10</v>
      </c>
      <c r="E180" s="177" t="s">
        <v>660</v>
      </c>
      <c r="F180" s="178" t="s">
        <v>661</v>
      </c>
      <c r="G180" s="179">
        <f>IF(ISBLANK(D180),"",IF(E180="log",K180*R_Pa*(M180+273.15)*0.001,IF(E180="dimensionless",K180*R_Pa*(M180+273.15)*0.001,IF(E180="Pa-m3/mol",D180,IF(E180="log Pa-m3/mol",10^D180,IF(E180="mol/dm3-atm",I180*101325,IF(E180="atm-m3/mol",I180*101325,0)))))))</f>
        <v>2.9890875E-5</v>
      </c>
      <c r="H180" s="179">
        <f>IF(ISBLANK(D180),"",1/G180)</f>
        <v>33455.025990373317</v>
      </c>
      <c r="I180" s="179">
        <f>IF(ISBLANK(D180),"",IF(E180="log",K180*R_atm*(M180+273.15)*0.001,IF(E180="dimensionless",K180*R_atm*(M180+273.15)*0.001,IF(E180="Pa-m3/mol",D180/101325,IF(E180="log Pa-m3/mol",(10^D180)/101325,IF(E180="mol/dm3-atm",1/(D180*1000),IF(E180="atm-m3/mol",D180,0)))))))</f>
        <v>2.9500000000000002E-10</v>
      </c>
      <c r="J180" s="179">
        <f>IF(ISBLANK(D180),"",1/I180)</f>
        <v>3389830508.474576</v>
      </c>
      <c r="K180" s="179">
        <f>IF(ISBLANK(D180),"",IF(E180="log",10^D180,IF(E180="dimensionless",D180,I180/(R_atm*(M180+273.15)*0.001))))</f>
        <v>1.2057843134454909E-8</v>
      </c>
      <c r="L180" s="179">
        <f>IF(ISBLANK(D180),"",IF(E180="log",D180,IF(E180="dimensionless",LOG(D180),LOG(K180))))</f>
        <v>-7.9187303703532148</v>
      </c>
      <c r="M180" s="177">
        <v>25</v>
      </c>
      <c r="N180" s="181"/>
      <c r="O180" s="181" t="s">
        <v>662</v>
      </c>
      <c r="P180" s="190">
        <f>VLOOKUP(O180,References!$B$7:$F$201,5,FALSE)</f>
        <v>26</v>
      </c>
    </row>
    <row r="181" spans="1:16" ht="17" thickBot="1" x14ac:dyDescent="0.25">
      <c r="A181" s="698" t="s">
        <v>80</v>
      </c>
      <c r="B181" s="603" t="s">
        <v>79</v>
      </c>
      <c r="C181" s="603" t="s">
        <v>25</v>
      </c>
      <c r="D181" s="127">
        <v>2.9200000000000003E-10</v>
      </c>
      <c r="E181" s="128" t="s">
        <v>660</v>
      </c>
      <c r="F181" s="127" t="s">
        <v>661</v>
      </c>
      <c r="G181" s="154">
        <f>IF(ISBLANK(D181),"",IF(E181="log",K181*R_Pa*(M181+273.15)*0.001,IF(E181="dimensionless",K181*R_Pa*(M181+273.15)*0.001,IF(E181="Pa-m3/mol",D181,IF(E181="log Pa-m3/mol",10^D181,IF(E181="mol/dm3-atm",I181*101325,IF(E181="atm-m3/mol",I181*101325,0)))))))</f>
        <v>2.9586900000000003E-5</v>
      </c>
      <c r="H181" s="154">
        <f>IF(ISBLANK(D181),"",1/G181)</f>
        <v>33798.742010822352</v>
      </c>
      <c r="I181" s="154">
        <f>IF(ISBLANK(D181),"",IF(E181="log",K181*R_atm*(M181+273.15)*0.001,IF(E181="dimensionless",K181*R_atm*(M181+273.15)*0.001,IF(E181="Pa-m3/mol",D181/101325,IF(E181="log Pa-m3/mol",(10^D181)/101325,IF(E181="mol/dm3-atm",1/(D181*1000),IF(E181="atm-m3/mol",D181,0)))))))</f>
        <v>2.9200000000000003E-10</v>
      </c>
      <c r="J181" s="154">
        <f>IF(ISBLANK(D181),"",1/I181)</f>
        <v>3424657534.2465749</v>
      </c>
      <c r="K181" s="154">
        <f>IF(ISBLANK(D181),"",IF(E181="log",10^D181,IF(E181="dimensionless",D181,I181/(R_atm*(M181+273.15)*0.001))))</f>
        <v>1.193522100088418E-8</v>
      </c>
      <c r="L181" s="154">
        <f>IF(ISBLANK(D181),"",IF(E181="log",D181,IF(E181="dimensionless",LOG(D181),LOG(K181))))</f>
        <v>-7.9231695348829598</v>
      </c>
      <c r="M181" s="128">
        <v>25</v>
      </c>
      <c r="N181" s="129"/>
      <c r="O181" s="129" t="s">
        <v>662</v>
      </c>
      <c r="P181" s="135">
        <f>VLOOKUP(O181,References!$B$7:$F$201,5,FALSE)</f>
        <v>26</v>
      </c>
    </row>
    <row r="182" spans="1:16" ht="17" thickBot="1" x14ac:dyDescent="0.25">
      <c r="A182" s="86" t="s">
        <v>138</v>
      </c>
      <c r="B182" s="245" t="s">
        <v>149</v>
      </c>
      <c r="C182" s="87"/>
      <c r="D182" s="87"/>
      <c r="E182" s="87"/>
      <c r="F182" s="87"/>
      <c r="G182" s="695"/>
      <c r="H182" s="695"/>
      <c r="I182" s="695"/>
      <c r="J182" s="695"/>
      <c r="K182" s="695"/>
      <c r="L182" s="156"/>
      <c r="M182" s="87"/>
      <c r="N182" s="87"/>
      <c r="O182" s="87"/>
      <c r="P182" s="88"/>
    </row>
    <row r="183" spans="1:16" ht="16" x14ac:dyDescent="0.2">
      <c r="A183" s="923" t="s">
        <v>82</v>
      </c>
      <c r="B183" s="924" t="s">
        <v>81</v>
      </c>
      <c r="C183" s="921" t="s">
        <v>26</v>
      </c>
      <c r="D183" s="126">
        <v>2.09</v>
      </c>
      <c r="E183" s="128" t="s">
        <v>667</v>
      </c>
      <c r="F183" s="127" t="s">
        <v>653</v>
      </c>
      <c r="G183" s="154">
        <f t="shared" ref="G183:G189" si="75">IF(ISBLANK(D183),"",IF(E183="log",K183*R_Pa*(M183+273.15)*0.001,IF(E183="dimensionless",K183*R_Pa*(M183+273.15)*0.001,IF(E183="Pa-m3/mol",D183,IF(E183="log Pa-m3/mol",10^D183,IF(E183="mol/dm3-atm",I183*101325,IF(E183="atm-m3/mol",I183*101325,0)))))))</f>
        <v>123.02687708123821</v>
      </c>
      <c r="H183" s="154">
        <f t="shared" ref="H183:H189" si="76">IF(ISBLANK(D183),"",1/G183)</f>
        <v>8.1283051616409894E-3</v>
      </c>
      <c r="I183" s="154">
        <f t="shared" ref="I183:I189" si="77">IF(ISBLANK(D183),"",IF(E183="log",K183*R_atm*(M183+273.15)*0.001,IF(E183="dimensionless",K183*R_atm*(M183+273.15)*0.001,IF(E183="Pa-m3/mol",D183/101325,IF(E183="log Pa-m3/mol",(10^D183)/101325,IF(E183="mol/dm3-atm",1/(D183*1000),IF(E183="atm-m3/mol",D183,0)))))))</f>
        <v>1.2141808742288499E-3</v>
      </c>
      <c r="J183" s="154">
        <f t="shared" ref="J183:J189" si="78">IF(ISBLANK(D183),"",1/I183)</f>
        <v>823.60052050327317</v>
      </c>
      <c r="K183" s="154">
        <f t="shared" ref="K183:K189" si="79">IF(ISBLANK(D183),"",IF(E183="log",10^D183,IF(E183="dimensionless",D183,I183/(R_atm*(M183+273.15)*0.001))))</f>
        <v>4.9628483112904395E-2</v>
      </c>
      <c r="L183" s="154">
        <f t="shared" ref="L183:L189" si="80">IF(ISBLANK(D183),"",IF(E183="log",D183,IF(E183="dimensionless",LOG(D183),LOG(K183))))</f>
        <v>-1.3042689987451082</v>
      </c>
      <c r="M183" s="128">
        <v>25</v>
      </c>
      <c r="N183" s="129"/>
      <c r="O183" s="129" t="s">
        <v>484</v>
      </c>
      <c r="P183" s="135">
        <f>VLOOKUP(O183,References!$B$7:$F$201,5,FALSE)</f>
        <v>53</v>
      </c>
    </row>
    <row r="184" spans="1:16" ht="18" customHeight="1" x14ac:dyDescent="0.2">
      <c r="A184" s="923"/>
      <c r="B184" s="924"/>
      <c r="C184" s="921"/>
      <c r="D184" s="126">
        <v>-0.03</v>
      </c>
      <c r="E184" s="126" t="s">
        <v>652</v>
      </c>
      <c r="F184" s="127" t="s">
        <v>657</v>
      </c>
      <c r="G184" s="154">
        <f t="shared" si="75"/>
        <v>2313.497309367363</v>
      </c>
      <c r="H184" s="154">
        <f t="shared" si="76"/>
        <v>4.3224601816090069E-4</v>
      </c>
      <c r="I184" s="154">
        <f t="shared" si="77"/>
        <v>2.2832443220995521E-2</v>
      </c>
      <c r="J184" s="154">
        <f t="shared" si="78"/>
        <v>43.797327790153105</v>
      </c>
      <c r="K184" s="154">
        <f t="shared" si="79"/>
        <v>0.93325430079699101</v>
      </c>
      <c r="L184" s="154">
        <f t="shared" si="80"/>
        <v>-0.03</v>
      </c>
      <c r="M184" s="126">
        <v>25</v>
      </c>
      <c r="N184" s="129"/>
      <c r="O184" s="129" t="s">
        <v>504</v>
      </c>
      <c r="P184" s="135">
        <f>VLOOKUP(O184,References!$B$7:$F$201,5,FALSE)</f>
        <v>8</v>
      </c>
    </row>
    <row r="185" spans="1:16" x14ac:dyDescent="0.2">
      <c r="A185" s="923"/>
      <c r="B185" s="924"/>
      <c r="C185" s="921"/>
      <c r="D185" s="126">
        <v>1.1200000000000001</v>
      </c>
      <c r="E185" s="126" t="s">
        <v>652</v>
      </c>
      <c r="F185" s="127" t="s">
        <v>655</v>
      </c>
      <c r="G185" s="154">
        <f t="shared" si="75"/>
        <v>32679.018088651243</v>
      </c>
      <c r="H185" s="154">
        <f t="shared" si="76"/>
        <v>3.0600674637383906E-5</v>
      </c>
      <c r="I185" s="154">
        <f t="shared" si="77"/>
        <v>0.32251683285123478</v>
      </c>
      <c r="J185" s="154">
        <f t="shared" si="78"/>
        <v>3.1006133576329127</v>
      </c>
      <c r="K185" s="154">
        <f t="shared" si="79"/>
        <v>13.182567385564075</v>
      </c>
      <c r="L185" s="154">
        <f t="shared" si="80"/>
        <v>1.1200000000000001</v>
      </c>
      <c r="M185" s="126">
        <v>25</v>
      </c>
      <c r="N185" s="129"/>
      <c r="O185" s="129" t="s">
        <v>504</v>
      </c>
      <c r="P185" s="135">
        <f>VLOOKUP(O185,References!$B$7:$F$201,5,FALSE)</f>
        <v>8</v>
      </c>
    </row>
    <row r="186" spans="1:16" ht="16" x14ac:dyDescent="0.2">
      <c r="A186" s="923"/>
      <c r="B186" s="924"/>
      <c r="C186" s="921"/>
      <c r="D186" s="128">
        <v>-1.52</v>
      </c>
      <c r="E186" s="128" t="s">
        <v>652</v>
      </c>
      <c r="F186" s="127" t="s">
        <v>653</v>
      </c>
      <c r="G186" s="154">
        <f t="shared" si="75"/>
        <v>74.863305463504005</v>
      </c>
      <c r="H186" s="154">
        <f t="shared" si="76"/>
        <v>1.3357678956448186E-2</v>
      </c>
      <c r="I186" s="154">
        <f t="shared" si="77"/>
        <v>7.388433798520039E-4</v>
      </c>
      <c r="J186" s="154">
        <f t="shared" si="78"/>
        <v>1353.4668202621074</v>
      </c>
      <c r="K186" s="154">
        <f t="shared" si="79"/>
        <v>3.0199517204020147E-2</v>
      </c>
      <c r="L186" s="154">
        <f t="shared" si="80"/>
        <v>-1.52</v>
      </c>
      <c r="M186" s="130">
        <v>25</v>
      </c>
      <c r="N186" s="129"/>
      <c r="O186" s="129" t="s">
        <v>579</v>
      </c>
      <c r="P186" s="135">
        <f>VLOOKUP(O186,References!$B$7:$F$201,5,FALSE)</f>
        <v>28</v>
      </c>
    </row>
    <row r="187" spans="1:16" ht="16" x14ac:dyDescent="0.2">
      <c r="A187" s="923"/>
      <c r="B187" s="924"/>
      <c r="C187" s="921"/>
      <c r="D187" s="128">
        <v>-1.26</v>
      </c>
      <c r="E187" s="128" t="s">
        <v>652</v>
      </c>
      <c r="F187" s="127" t="s">
        <v>570</v>
      </c>
      <c r="G187" s="154">
        <f t="shared" si="75"/>
        <v>136.22882123031974</v>
      </c>
      <c r="H187" s="154">
        <f t="shared" si="76"/>
        <v>7.3405905664361368E-3</v>
      </c>
      <c r="I187" s="154">
        <f t="shared" si="77"/>
        <v>1.3444739326949938E-3</v>
      </c>
      <c r="J187" s="154">
        <f t="shared" si="78"/>
        <v>743.78533914413879</v>
      </c>
      <c r="K187" s="154">
        <f t="shared" si="79"/>
        <v>5.4954087385762435E-2</v>
      </c>
      <c r="L187" s="154">
        <f t="shared" si="80"/>
        <v>-1.26</v>
      </c>
      <c r="M187" s="128">
        <v>25</v>
      </c>
      <c r="N187" s="129"/>
      <c r="O187" s="129" t="s">
        <v>579</v>
      </c>
      <c r="P187" s="135">
        <f>VLOOKUP(O187,References!$B$7:$F$201,5,FALSE)</f>
        <v>28</v>
      </c>
    </row>
    <row r="188" spans="1:16" ht="16" x14ac:dyDescent="0.2">
      <c r="A188" s="923"/>
      <c r="B188" s="924"/>
      <c r="C188" s="921"/>
      <c r="D188" s="128">
        <v>-2.5299999999999998</v>
      </c>
      <c r="E188" s="128" t="s">
        <v>652</v>
      </c>
      <c r="F188" s="127" t="s">
        <v>655</v>
      </c>
      <c r="G188" s="154">
        <f t="shared" si="75"/>
        <v>7.315920858272067</v>
      </c>
      <c r="H188" s="154">
        <f t="shared" si="76"/>
        <v>0.13668819269269517</v>
      </c>
      <c r="I188" s="154">
        <f t="shared" si="77"/>
        <v>7.2202525124817122E-5</v>
      </c>
      <c r="J188" s="154">
        <f t="shared" si="78"/>
        <v>13849.931124587283</v>
      </c>
      <c r="K188" s="154">
        <f t="shared" si="79"/>
        <v>2.9512092266663864E-3</v>
      </c>
      <c r="L188" s="154">
        <f t="shared" si="80"/>
        <v>-2.5299999999999998</v>
      </c>
      <c r="M188" s="130">
        <v>25</v>
      </c>
      <c r="N188" s="129"/>
      <c r="O188" s="129" t="s">
        <v>578</v>
      </c>
      <c r="P188" s="135">
        <f>VLOOKUP(O188,References!$B$7:$F$201,5,FALSE)</f>
        <v>70</v>
      </c>
    </row>
    <row r="189" spans="1:16" ht="16" x14ac:dyDescent="0.2">
      <c r="A189" s="923"/>
      <c r="B189" s="924"/>
      <c r="C189" s="921"/>
      <c r="D189" s="128">
        <v>-0.65</v>
      </c>
      <c r="E189" s="128" t="s">
        <v>652</v>
      </c>
      <c r="F189" s="127" t="s">
        <v>658</v>
      </c>
      <c r="G189" s="154">
        <f t="shared" si="75"/>
        <v>554.96935037734477</v>
      </c>
      <c r="H189" s="154">
        <f t="shared" si="76"/>
        <v>1.8019013109824209E-3</v>
      </c>
      <c r="I189" s="154">
        <f t="shared" si="77"/>
        <v>5.4771216420167468E-3</v>
      </c>
      <c r="J189" s="154">
        <f t="shared" si="78"/>
        <v>182.5776503352931</v>
      </c>
      <c r="K189" s="154">
        <f t="shared" si="79"/>
        <v>0.22387211385683392</v>
      </c>
      <c r="L189" s="154">
        <f t="shared" si="80"/>
        <v>-0.65</v>
      </c>
      <c r="M189" s="130">
        <v>25</v>
      </c>
      <c r="N189" s="129"/>
      <c r="O189" s="129" t="s">
        <v>578</v>
      </c>
      <c r="P189" s="135">
        <f>VLOOKUP(O189,References!$B$7:$F$201,5,FALSE)</f>
        <v>70</v>
      </c>
    </row>
    <row r="190" spans="1:16" x14ac:dyDescent="0.2">
      <c r="A190" s="923"/>
      <c r="B190" s="924"/>
      <c r="C190" s="921"/>
      <c r="D190" s="164">
        <v>-0.65431038529433361</v>
      </c>
      <c r="E190" s="126" t="s">
        <v>652</v>
      </c>
      <c r="F190" s="127" t="s">
        <v>658</v>
      </c>
      <c r="G190" s="154">
        <f t="shared" ref="G190:G199" si="81">IF(ISBLANK(D190),"",IF(E190="log",K190*R_Pa*(M190+273.15)*0.001,IF(E190="dimensionless",K190*R_Pa*(M190+273.15)*0.001,IF(E190="Pa-m3/mol",D190,IF(E190="log Pa-m3/mol",10^D190,IF(E190="mol/dm3-atm",I190*101325,IF(E190="atm-m3/mol",I190*101325,0)))))))</f>
        <v>549.48850727752153</v>
      </c>
      <c r="H190" s="154">
        <f t="shared" ref="H190:H251" si="82">IF(ISBLANK(D190),"",1/G190)</f>
        <v>1.8198742771792782E-3</v>
      </c>
      <c r="I190" s="154">
        <f t="shared" ref="I190:I199" si="83">IF(ISBLANK(D190),"",IF(E190="log",K190*R_atm*(M190+273.15)*0.001,IF(E190="dimensionless",K190*R_atm*(M190+273.15)*0.001,IF(E190="Pa-m3/mol",D190/101325,IF(E190="log Pa-m3/mol",(10^D190)/101325,IF(E190="mol/dm3-atm",1/(D190*1000),IF(E190="atm-m3/mol",D190,0)))))))</f>
        <v>5.4230299262523918E-3</v>
      </c>
      <c r="J190" s="154">
        <f t="shared" ref="J190:J251" si="84">IF(ISBLANK(D190),"",1/I190)</f>
        <v>184.39876113518966</v>
      </c>
      <c r="K190" s="154">
        <f t="shared" ref="K190:K199" si="85">IF(ISBLANK(D190),"",IF(E190="log",10^D190,IF(E190="dimensionless",D190,I190/(R_atm*(M190+273.15)*0.001))))</f>
        <v>0.22166116665832511</v>
      </c>
      <c r="L190" s="154">
        <f t="shared" ref="L190:L251" si="86">IF(ISBLANK(D190),"",IF(E190="log",D190,IF(E190="dimensionless",LOG(D190),LOG(K190))))</f>
        <v>-0.65431038529433361</v>
      </c>
      <c r="M190" s="128">
        <v>25</v>
      </c>
      <c r="N190" s="129"/>
      <c r="O190" s="129" t="s">
        <v>656</v>
      </c>
      <c r="P190" s="135">
        <f>VLOOKUP(O190,References!$B$7:$F$201,5,FALSE)</f>
        <v>93</v>
      </c>
    </row>
    <row r="191" spans="1:16" x14ac:dyDescent="0.2">
      <c r="A191" s="923"/>
      <c r="B191" s="924"/>
      <c r="C191" s="921"/>
      <c r="D191" s="164">
        <v>-2.50219730965707</v>
      </c>
      <c r="E191" s="126" t="s">
        <v>652</v>
      </c>
      <c r="F191" s="127" t="s">
        <v>655</v>
      </c>
      <c r="G191" s="154">
        <f t="shared" si="81"/>
        <v>7.7995884788047052</v>
      </c>
      <c r="H191" s="154">
        <f t="shared" si="82"/>
        <v>0.12821189255272747</v>
      </c>
      <c r="I191" s="154">
        <f t="shared" si="83"/>
        <v>7.6975953405425477E-5</v>
      </c>
      <c r="J191" s="154">
        <f t="shared" si="84"/>
        <v>12991.07001290506</v>
      </c>
      <c r="K191" s="154">
        <f t="shared" si="85"/>
        <v>3.1463185467380684E-3</v>
      </c>
      <c r="L191" s="154">
        <f t="shared" si="86"/>
        <v>-2.50219730965707</v>
      </c>
      <c r="M191" s="128">
        <v>25</v>
      </c>
      <c r="N191" s="129"/>
      <c r="O191" s="129" t="s">
        <v>656</v>
      </c>
      <c r="P191" s="135">
        <f>VLOOKUP(O191,References!$B$7:$F$201,5,FALSE)</f>
        <v>93</v>
      </c>
    </row>
    <row r="192" spans="1:16" x14ac:dyDescent="0.2">
      <c r="A192" s="923"/>
      <c r="B192" s="924"/>
      <c r="C192" s="921"/>
      <c r="D192" s="164">
        <v>-1.3147494361766112</v>
      </c>
      <c r="E192" s="126" t="s">
        <v>652</v>
      </c>
      <c r="F192" s="127" t="s">
        <v>657</v>
      </c>
      <c r="G192" s="154">
        <f t="shared" si="81"/>
        <v>120.09351672947794</v>
      </c>
      <c r="H192" s="154">
        <f t="shared" si="82"/>
        <v>8.3268441730505321E-3</v>
      </c>
      <c r="I192" s="154">
        <f t="shared" si="83"/>
        <v>1.1852308584207095E-3</v>
      </c>
      <c r="J192" s="154">
        <f t="shared" si="84"/>
        <v>843.71748583434203</v>
      </c>
      <c r="K192" s="154">
        <f t="shared" si="85"/>
        <v>4.8445178877804231E-2</v>
      </c>
      <c r="L192" s="154">
        <f t="shared" si="86"/>
        <v>-1.3147494361766112</v>
      </c>
      <c r="M192" s="128">
        <v>25</v>
      </c>
      <c r="N192" s="129"/>
      <c r="O192" s="129" t="s">
        <v>656</v>
      </c>
      <c r="P192" s="135">
        <f>VLOOKUP(O192,References!$B$7:$F$201,5,FALSE)</f>
        <v>93</v>
      </c>
    </row>
    <row r="193" spans="1:18" x14ac:dyDescent="0.2">
      <c r="A193" s="923"/>
      <c r="B193" s="924"/>
      <c r="C193" s="921"/>
      <c r="D193" s="164">
        <v>0.2302449999999997</v>
      </c>
      <c r="E193" s="126" t="s">
        <v>652</v>
      </c>
      <c r="F193" s="127" t="s">
        <v>659</v>
      </c>
      <c r="G193" s="154">
        <f t="shared" si="81"/>
        <v>4212.2486400341413</v>
      </c>
      <c r="H193" s="154">
        <f t="shared" si="82"/>
        <v>2.3740288987116742E-4</v>
      </c>
      <c r="I193" s="154">
        <f t="shared" si="83"/>
        <v>4.1571661880425922E-2</v>
      </c>
      <c r="J193" s="154">
        <f t="shared" si="84"/>
        <v>24.054847816195952</v>
      </c>
      <c r="K193" s="154">
        <f t="shared" si="85"/>
        <v>1.6992019586195743</v>
      </c>
      <c r="L193" s="154">
        <f t="shared" si="86"/>
        <v>0.2302449999999997</v>
      </c>
      <c r="M193" s="128">
        <v>25</v>
      </c>
      <c r="N193" s="129"/>
      <c r="O193" s="129" t="s">
        <v>656</v>
      </c>
      <c r="P193" s="135">
        <f>VLOOKUP(O193,References!$B$7:$F$201,5,FALSE)</f>
        <v>93</v>
      </c>
    </row>
    <row r="194" spans="1:18" x14ac:dyDescent="0.2">
      <c r="A194" s="923"/>
      <c r="B194" s="924"/>
      <c r="C194" s="921"/>
      <c r="D194" s="126">
        <v>151</v>
      </c>
      <c r="E194" s="126" t="s">
        <v>654</v>
      </c>
      <c r="F194" s="127" t="s">
        <v>653</v>
      </c>
      <c r="G194" s="154">
        <f t="shared" si="81"/>
        <v>151</v>
      </c>
      <c r="H194" s="154">
        <f t="shared" si="82"/>
        <v>6.6225165562913907E-3</v>
      </c>
      <c r="I194" s="154">
        <f t="shared" si="83"/>
        <v>1.4902541327411795E-3</v>
      </c>
      <c r="J194" s="154">
        <f t="shared" si="84"/>
        <v>671.02649006622516</v>
      </c>
      <c r="K194" s="154">
        <f t="shared" si="85"/>
        <v>6.0912713773106045E-2</v>
      </c>
      <c r="L194" s="154">
        <f t="shared" si="86"/>
        <v>-1.215292051451939</v>
      </c>
      <c r="M194" s="128">
        <v>25</v>
      </c>
      <c r="N194" s="129"/>
      <c r="O194" s="129" t="s">
        <v>668</v>
      </c>
      <c r="P194" s="135">
        <f>VLOOKUP(O194,References!$B$7:$F$201,5,FALSE)</f>
        <v>87</v>
      </c>
    </row>
    <row r="195" spans="1:18" ht="16" x14ac:dyDescent="0.2">
      <c r="A195" s="923"/>
      <c r="B195" s="924"/>
      <c r="C195" s="921"/>
      <c r="D195" s="126">
        <v>0.18</v>
      </c>
      <c r="E195" s="128" t="s">
        <v>652</v>
      </c>
      <c r="F195" s="127" t="s">
        <v>657</v>
      </c>
      <c r="G195" s="154">
        <f>IF(ISBLANK(D195),"",IF(E195="log",K195*R_Pa*(M195+273.15)*0.001,IF(E195="dimensionless",K195*R_Pa*(M195+273.15)*0.001,IF(E195="Pa-m3/mol",D195,IF(E195="log Pa-m3/mol",10^D195,IF(E195="mol/dm3-atm",I195*101325,IF(E195="atm-m3/mol",I195*101325,0)))))))</f>
        <v>3752.0532965447051</v>
      </c>
      <c r="H195" s="154">
        <f>IF(ISBLANK(D195),"",1/G195)</f>
        <v>2.6652073437253882E-4</v>
      </c>
      <c r="I195" s="154">
        <f>IF(ISBLANK(D195),"",IF(E195="log",K195*R_atm*(M195+273.15)*0.001,IF(E195="dimensionless",K195*R_atm*(M195+273.15)*0.001,IF(E195="Pa-m3/mol",D195/101325,IF(E195="log Pa-m3/mol",(10^D195)/101325,IF(E195="mol/dm3-atm",1/(D195*1000),IF(E195="atm-m3/mol",D195,0)))))))</f>
        <v>3.7029886963184995E-2</v>
      </c>
      <c r="J195" s="154">
        <f>IF(ISBLANK(D195),"",1/I195)</f>
        <v>27.005213410297394</v>
      </c>
      <c r="K195" s="154">
        <f>IF(ISBLANK(D195),"",IF(E195="log",10^D195,IF(E195="dimensionless",D195,I195/(R_atm*(M195+273.15)*0.001))))</f>
        <v>1.5135612484362082</v>
      </c>
      <c r="L195" s="154">
        <f>IF(ISBLANK(D195),"",IF(E195="log",D195,IF(E195="dimensionless",LOG(D195),LOG(K195))))</f>
        <v>0.18</v>
      </c>
      <c r="M195" s="130">
        <v>25</v>
      </c>
      <c r="N195" s="129"/>
      <c r="O195" s="129" t="s">
        <v>492</v>
      </c>
      <c r="P195" s="135">
        <f>VLOOKUP(O195,References!$B$7:$F$201,5,FALSE)</f>
        <v>84</v>
      </c>
    </row>
    <row r="196" spans="1:18" ht="16" x14ac:dyDescent="0.2">
      <c r="A196" s="923"/>
      <c r="B196" s="924"/>
      <c r="C196" s="921"/>
      <c r="D196" s="126">
        <v>0.85</v>
      </c>
      <c r="E196" s="128" t="s">
        <v>652</v>
      </c>
      <c r="F196" s="127" t="s">
        <v>655</v>
      </c>
      <c r="G196" s="154">
        <f>IF(ISBLANK(D196),"",IF(E196="log",K196*R_Pa*(M196+273.15)*0.001,IF(E196="dimensionless",K196*R_Pa*(M196+273.15)*0.001,IF(E196="Pa-m3/mol",D196,IF(E196="log Pa-m3/mol",10^D196,IF(E196="mol/dm3-atm",I196*101325,IF(E196="atm-m3/mol",I196*101325,0)))))))</f>
        <v>17549.671787764357</v>
      </c>
      <c r="H196" s="154">
        <f>IF(ISBLANK(D196),"",1/G196)</f>
        <v>5.6981122615478238E-5</v>
      </c>
      <c r="I196" s="154">
        <f>IF(ISBLANK(D196),"",IF(E196="log",K196*R_atm*(M196+273.15)*0.001,IF(E196="dimensionless",K196*R_atm*(M196+273.15)*0.001,IF(E196="Pa-m3/mol",D196/101325,IF(E196="log Pa-m3/mol",(10^D196)/101325,IF(E196="mol/dm3-atm",1/(D196*1000),IF(E196="atm-m3/mol",D196,0)))))))</f>
        <v>0.17320179410574313</v>
      </c>
      <c r="J196" s="154">
        <f>IF(ISBLANK(D196),"",1/I196)</f>
        <v>5.7736122490133113</v>
      </c>
      <c r="K196" s="154">
        <f>IF(ISBLANK(D196),"",IF(E196="log",10^D196,IF(E196="dimensionless",D196,I196/(R_atm*(M196+273.15)*0.001))))</f>
        <v>7.0794578438413795</v>
      </c>
      <c r="L196" s="154">
        <f>IF(ISBLANK(D196),"",IF(E196="log",D196,IF(E196="dimensionless",LOG(D196),LOG(K196))))</f>
        <v>0.85</v>
      </c>
      <c r="M196" s="130">
        <v>25</v>
      </c>
      <c r="N196" s="129"/>
      <c r="O196" s="129" t="s">
        <v>492</v>
      </c>
      <c r="P196" s="135">
        <f>VLOOKUP(O196,References!$B$7:$F$201,5,FALSE)</f>
        <v>84</v>
      </c>
    </row>
    <row r="197" spans="1:18" ht="16" x14ac:dyDescent="0.2">
      <c r="A197" s="923"/>
      <c r="B197" s="924"/>
      <c r="C197" s="921"/>
      <c r="D197" s="126">
        <v>-0.87</v>
      </c>
      <c r="E197" s="128" t="s">
        <v>652</v>
      </c>
      <c r="F197" s="127" t="s">
        <v>658</v>
      </c>
      <c r="G197" s="154">
        <f>IF(ISBLANK(D197),"",IF(E197="log",K197*R_Pa*(M197+273.15)*0.001,IF(E197="dimensionless",K197*R_Pa*(M197+273.15)*0.001,IF(E197="Pa-m3/mol",D197,IF(E197="log Pa-m3/mol",10^D197,IF(E197="mol/dm3-atm",I197*101325,IF(E197="atm-m3/mol",I197*101325,0)))))))</f>
        <v>334.40210204732801</v>
      </c>
      <c r="H197" s="154">
        <f>IF(ISBLANK(D197),"",1/G197)</f>
        <v>2.9904118242010027E-3</v>
      </c>
      <c r="I197" s="154">
        <f>IF(ISBLANK(D197),"",IF(E197="log",K197*R_atm*(M197+273.15)*0.001,IF(E197="dimensionless",K197*R_atm*(M197+273.15)*0.001,IF(E197="Pa-m3/mol",D197/101325,IF(E197="log Pa-m3/mol",(10^D197)/101325,IF(E197="mol/dm3-atm",1/(D197*1000),IF(E197="atm-m3/mol",D197,0)))))))</f>
        <v>3.3002921494925167E-3</v>
      </c>
      <c r="J197" s="154">
        <f>IF(ISBLANK(D197),"",1/I197)</f>
        <v>303.00347808716549</v>
      </c>
      <c r="K197" s="154">
        <f>IF(ISBLANK(D197),"",IF(E197="log",10^D197,IF(E197="dimensionless",D197,I197/(R_atm*(M197+273.15)*0.001))))</f>
        <v>0.13489628825916533</v>
      </c>
      <c r="L197" s="154">
        <f>IF(ISBLANK(D197),"",IF(E197="log",D197,IF(E197="dimensionless",LOG(D197),LOG(K197))))</f>
        <v>-0.87</v>
      </c>
      <c r="M197" s="130">
        <v>25</v>
      </c>
      <c r="N197" s="129"/>
      <c r="O197" s="129" t="s">
        <v>492</v>
      </c>
      <c r="P197" s="135">
        <f>VLOOKUP(O197,References!$B$7:$F$201,5,FALSE)</f>
        <v>84</v>
      </c>
    </row>
    <row r="198" spans="1:18" x14ac:dyDescent="0.2">
      <c r="A198" s="923"/>
      <c r="B198" s="924"/>
      <c r="C198" s="921"/>
      <c r="D198" s="126">
        <v>1.26</v>
      </c>
      <c r="E198" s="126" t="s">
        <v>652</v>
      </c>
      <c r="F198" s="481" t="s">
        <v>664</v>
      </c>
      <c r="G198" s="154">
        <f>IF(ISBLANK(D198),"",IF(E198="log",K198*R_Pa*(M198+273.15)*0.001,IF(E198="dimensionless",K198*R_Pa*(M198+273.15)*0.001,IF(E198="Pa-m3/mol",D198,IF(E198="log Pa-m3/mol",10^D198,IF(E198="mol/dm3-atm",I198*101325,IF(E198="atm-m3/mol",I198*101325,0)))))))</f>
        <v>45109.602352247224</v>
      </c>
      <c r="H198" s="154">
        <f>IF(ISBLANK(D198),"",1/G198)</f>
        <v>2.2168229109875604E-5</v>
      </c>
      <c r="I198" s="154">
        <f>IF(ISBLANK(D198),"",IF(E198="log",K198*R_atm*(M198+273.15)*0.001,IF(E198="dimensionless",K198*R_atm*(M198+273.15)*0.001,IF(E198="Pa-m3/mol",D198/101325,IF(E198="log Pa-m3/mol",(10^D198)/101325,IF(E198="mol/dm3-atm",1/(D198*1000),IF(E198="atm-m3/mol",D198,0)))))))</f>
        <v>0.44519716113740332</v>
      </c>
      <c r="J198" s="154">
        <f>IF(ISBLANK(D198),"",1/I198)</f>
        <v>2.2461958145581375</v>
      </c>
      <c r="K198" s="154">
        <f>IF(ISBLANK(D198),"",IF(E198="log",10^D198,IF(E198="dimensionless",D198,I198/(R_atm*(M198+273.15)*0.001))))</f>
        <v>18.197008586099841</v>
      </c>
      <c r="L198" s="154">
        <f>IF(ISBLANK(D198),"",IF(E198="log",D198,IF(E198="dimensionless",LOG(D198),LOG(K198))))</f>
        <v>1.26</v>
      </c>
      <c r="M198" s="126">
        <v>25</v>
      </c>
      <c r="N198" s="129"/>
      <c r="O198" s="129" t="s">
        <v>580</v>
      </c>
      <c r="P198" s="135">
        <f>VLOOKUP(O198,References!$B$7:$F$201,5,FALSE)</f>
        <v>44</v>
      </c>
    </row>
    <row r="199" spans="1:18" ht="16" x14ac:dyDescent="0.2">
      <c r="A199" s="923"/>
      <c r="B199" s="924"/>
      <c r="C199" s="921"/>
      <c r="D199" s="176">
        <v>2.64E-9</v>
      </c>
      <c r="E199" s="177" t="s">
        <v>660</v>
      </c>
      <c r="F199" s="178" t="s">
        <v>661</v>
      </c>
      <c r="G199" s="179">
        <f t="shared" si="81"/>
        <v>2.6749800000000002E-4</v>
      </c>
      <c r="H199" s="179">
        <f t="shared" si="82"/>
        <v>3738.3457072576239</v>
      </c>
      <c r="I199" s="179">
        <f t="shared" si="83"/>
        <v>2.64E-9</v>
      </c>
      <c r="J199" s="179">
        <f t="shared" si="84"/>
        <v>378787878.78787881</v>
      </c>
      <c r="K199" s="179">
        <f t="shared" si="85"/>
        <v>1.0790747754224053E-7</v>
      </c>
      <c r="L199" s="179">
        <f t="shared" si="86"/>
        <v>-6.9669484594615465</v>
      </c>
      <c r="M199" s="177">
        <v>25</v>
      </c>
      <c r="N199" s="181"/>
      <c r="O199" s="181" t="s">
        <v>662</v>
      </c>
      <c r="P199" s="190">
        <f>VLOOKUP(O199,References!$B$7:$F$201,5,FALSE)</f>
        <v>26</v>
      </c>
    </row>
    <row r="200" spans="1:18" ht="16" x14ac:dyDescent="0.2">
      <c r="A200" s="933" t="s">
        <v>84</v>
      </c>
      <c r="B200" s="935" t="s">
        <v>83</v>
      </c>
      <c r="C200" s="920" t="s">
        <v>27</v>
      </c>
      <c r="D200" s="128">
        <v>1.92</v>
      </c>
      <c r="E200" s="128" t="s">
        <v>667</v>
      </c>
      <c r="F200" s="127" t="s">
        <v>653</v>
      </c>
      <c r="G200" s="154">
        <f>IF(ISBLANK(D200),"",IF(E200="log",K200*R_Pa*(M200+273.15)*0.001,IF(E200="dimensionless",K200*R_Pa*(M200+273.15)*0.001,IF(E200="Pa-m3/mol",D200,IF(E200="log Pa-m3/mol",10^D200,IF(E200="mol/dm3-atm",I200*101325,IF(E200="atm-m3/mol",I200*101325,0)))))))</f>
        <v>83.176377110267126</v>
      </c>
      <c r="H200" s="154">
        <f>IF(ISBLANK(D200),"",1/G200)</f>
        <v>1.2022644346174125E-2</v>
      </c>
      <c r="I200" s="154">
        <f>IF(ISBLANK(D200),"",IF(E200="log",K200*R_atm*(M200+273.15)*0.001,IF(E200="dimensionless",K200*R_atm*(M200+273.15)*0.001,IF(E200="Pa-m3/mol",D200/101325,IF(E200="log Pa-m3/mol",(10^D200)/101325,IF(E200="mol/dm3-atm",1/(D200*1000),IF(E200="atm-m3/mol",D200,0)))))))</f>
        <v>8.2088701811267831E-4</v>
      </c>
      <c r="J200" s="154">
        <f>IF(ISBLANK(D200),"",1/I200)</f>
        <v>1218.1944383760931</v>
      </c>
      <c r="K200" s="154">
        <f>IF(ISBLANK(D200),"",IF(E200="log",10^D200,IF(E200="dimensionless",D200,I200/(R_atm*(M200+273.15)*0.001))))</f>
        <v>3.3552972527163119E-2</v>
      </c>
      <c r="L200" s="154">
        <f>IF(ISBLANK(D200),"",IF(E200="log",D200,IF(E200="dimensionless",LOG(D200),LOG(K200))))</f>
        <v>-1.4742689987451083</v>
      </c>
      <c r="M200" s="128">
        <v>25</v>
      </c>
      <c r="N200" s="129"/>
      <c r="O200" s="129" t="s">
        <v>484</v>
      </c>
      <c r="P200" s="135">
        <f>VLOOKUP(O200,References!$B$7:$F$201,5,FALSE)</f>
        <v>53</v>
      </c>
    </row>
    <row r="201" spans="1:18" ht="18" customHeight="1" x14ac:dyDescent="0.2">
      <c r="A201" s="923"/>
      <c r="B201" s="924"/>
      <c r="C201" s="921"/>
      <c r="D201" s="128">
        <v>-0.56000000000000005</v>
      </c>
      <c r="E201" s="128" t="s">
        <v>652</v>
      </c>
      <c r="F201" s="127" t="s">
        <v>653</v>
      </c>
      <c r="G201" s="154">
        <f>IF(ISBLANK(D201),"",IF(E201="log",K201*R_Pa*(M201+273.15)*0.001,IF(E201="dimensionless",K201*R_Pa*(M201+273.15)*0.001,IF(E201="Pa-m3/mol",D201,IF(E201="log Pa-m3/mol",10^D201,IF(E201="mol/dm3-atm",I201*101325,IF(E201="atm-m3/mol",I201*101325,0)))))))</f>
        <v>682.76146052728188</v>
      </c>
      <c r="H201" s="154">
        <f>IF(ISBLANK(D201),"",1/G201)</f>
        <v>1.4646403726826082E-3</v>
      </c>
      <c r="I201" s="154">
        <f>IF(ISBLANK(D201),"",IF(E201="log",K201*R_atm*(M201+273.15)*0.001,IF(E201="dimensionless",K201*R_atm*(M201+273.15)*0.001,IF(E201="Pa-m3/mol",D201/101325,IF(E201="log Pa-m3/mol",(10^D201)/101325,IF(E201="mol/dm3-atm",1/(D201*1000),IF(E201="atm-m3/mol",D201,0)))))))</f>
        <v>6.738331710113836E-3</v>
      </c>
      <c r="J201" s="154">
        <f>IF(ISBLANK(D201),"",1/I201)</f>
        <v>148.40468576206473</v>
      </c>
      <c r="K201" s="154">
        <f>IF(ISBLANK(D201),"",IF(E201="log",10^D201,IF(E201="dimensionless",D201,I201/(R_atm*(M201+273.15)*0.001))))</f>
        <v>0.27542287033381663</v>
      </c>
      <c r="L201" s="154">
        <f>IF(ISBLANK(D201),"",IF(E201="log",D201,IF(E201="dimensionless",LOG(D201),LOG(K201))))</f>
        <v>-0.56000000000000005</v>
      </c>
      <c r="M201" s="130">
        <v>25</v>
      </c>
      <c r="N201" s="129"/>
      <c r="O201" s="129" t="s">
        <v>579</v>
      </c>
      <c r="P201" s="135">
        <f>VLOOKUP(O201,References!$B$7:$F$201,5,FALSE)</f>
        <v>28</v>
      </c>
    </row>
    <row r="202" spans="1:18" ht="16" x14ac:dyDescent="0.2">
      <c r="A202" s="923"/>
      <c r="B202" s="924"/>
      <c r="C202" s="921"/>
      <c r="D202" s="128">
        <f>-0.67</f>
        <v>-0.67</v>
      </c>
      <c r="E202" s="128" t="s">
        <v>652</v>
      </c>
      <c r="F202" s="127" t="s">
        <v>570</v>
      </c>
      <c r="G202" s="154">
        <f>IF(ISBLANK(D202),"",IF(E202="log",K202*R_Pa*(M202+273.15)*0.001,IF(E202="dimensionless",K202*R_Pa*(M202+273.15)*0.001,IF(E202="Pa-m3/mol",D202,IF(E202="log Pa-m3/mol",10^D202,IF(E202="mol/dm3-atm",I202*101325,IF(E202="atm-m3/mol",I202*101325,0)))))))</f>
        <v>529.99161507949668</v>
      </c>
      <c r="H202" s="154">
        <f>IF(ISBLANK(D202),"",1/G202)</f>
        <v>1.8868223035000355E-3</v>
      </c>
      <c r="I202" s="154">
        <f>IF(ISBLANK(D202),"",IF(E202="log",K202*R_atm*(M202+273.15)*0.001,IF(E202="dimensionless",K202*R_atm*(M202+273.15)*0.001,IF(E202="Pa-m3/mol",D202/101325,IF(E202="log Pa-m3/mol",(10^D202)/101325,IF(E202="mol/dm3-atm",1/(D202*1000),IF(E202="atm-m3/mol",D202,0)))))))</f>
        <v>5.2306105608635458E-3</v>
      </c>
      <c r="J202" s="154">
        <f>IF(ISBLANK(D202),"",1/I202)</f>
        <v>191.18226990214032</v>
      </c>
      <c r="K202" s="154">
        <f>IF(ISBLANK(D202),"",IF(E202="log",10^D202,IF(E202="dimensionless",D202,I202/(R_atm*(M202+273.15)*0.001))))</f>
        <v>0.21379620895022314</v>
      </c>
      <c r="L202" s="154">
        <f>IF(ISBLANK(D202),"",IF(E202="log",D202,IF(E202="dimensionless",LOG(D202),LOG(K202))))</f>
        <v>-0.67</v>
      </c>
      <c r="M202" s="128">
        <v>25</v>
      </c>
      <c r="N202" s="129"/>
      <c r="O202" s="129" t="s">
        <v>579</v>
      </c>
      <c r="P202" s="135">
        <f>VLOOKUP(O202,References!$B$7:$F$201,5,FALSE)</f>
        <v>28</v>
      </c>
    </row>
    <row r="203" spans="1:18" x14ac:dyDescent="0.2">
      <c r="A203" s="923"/>
      <c r="B203" s="924"/>
      <c r="C203" s="921"/>
      <c r="D203" s="126">
        <v>0.16</v>
      </c>
      <c r="E203" s="126" t="s">
        <v>652</v>
      </c>
      <c r="F203" s="127" t="s">
        <v>657</v>
      </c>
      <c r="G203" s="154">
        <f>IF(ISBLANK(D203),"",IF(E203="log",K203*R_Pa*(M203+273.15)*0.001,IF(E203="dimensionless",K203*R_Pa*(M203+273.15)*0.001,IF(E203="Pa-m3/mol",D203,IF(E203="log Pa-m3/mol",10^D203,IF(E203="mol/dm3-atm",I203*101325,IF(E203="atm-m3/mol",I203*101325,0)))))))</f>
        <v>3583.1830805574814</v>
      </c>
      <c r="H203" s="154">
        <f>IF(ISBLANK(D203),"",1/G203)</f>
        <v>2.7908146960897609E-4</v>
      </c>
      <c r="I203" s="154">
        <f>IF(ISBLANK(D203),"",IF(E203="log",K203*R_atm*(M203+273.15)*0.001,IF(E203="dimensionless",K203*R_atm*(M203+273.15)*0.001,IF(E203="Pa-m3/mol",D203/101325,IF(E203="log Pa-m3/mol",(10^D203)/101325,IF(E203="mol/dm3-atm",1/(D203*1000),IF(E203="atm-m3/mol",D203,0)))))))</f>
        <v>3.5363267511053495E-2</v>
      </c>
      <c r="J203" s="154">
        <f>IF(ISBLANK(D203),"",1/I203)</f>
        <v>28.277929908129391</v>
      </c>
      <c r="K203" s="154">
        <f>IF(ISBLANK(D203),"",IF(E203="log",10^D203,IF(E203="dimensionless",D203,I203/(R_atm*(M203+273.15)*0.001))))</f>
        <v>1.4454397707459274</v>
      </c>
      <c r="L203" s="154">
        <f>IF(ISBLANK(D203),"",IF(E203="log",D203,IF(E203="dimensionless",LOG(D203),LOG(K203))))</f>
        <v>0.16</v>
      </c>
      <c r="M203" s="126">
        <v>25</v>
      </c>
      <c r="N203" s="129"/>
      <c r="O203" s="129" t="s">
        <v>504</v>
      </c>
      <c r="P203" s="135">
        <f>VLOOKUP(O203,References!$B$7:$F$201,5,FALSE)</f>
        <v>8</v>
      </c>
    </row>
    <row r="204" spans="1:18" x14ac:dyDescent="0.2">
      <c r="A204" s="923"/>
      <c r="B204" s="924"/>
      <c r="C204" s="921"/>
      <c r="D204" s="126">
        <v>1.36</v>
      </c>
      <c r="E204" s="126" t="s">
        <v>652</v>
      </c>
      <c r="F204" s="127" t="s">
        <v>655</v>
      </c>
      <c r="G204" s="154">
        <f>IF(ISBLANK(D204),"",IF(E204="log",K204*R_Pa*(M204+273.15)*0.001,IF(E204="dimensionless",K204*R_Pa*(M204+273.15)*0.001,IF(E204="Pa-m3/mol",D204,IF(E204="log Pa-m3/mol",10^D204,IF(E204="mol/dm3-atm",I204*101325,IF(E204="atm-m3/mol",I204*101325,0)))))))</f>
        <v>56789.624717173967</v>
      </c>
      <c r="H204" s="154">
        <f>IF(ISBLANK(D204),"",1/G204)</f>
        <v>1.7608850295810922E-5</v>
      </c>
      <c r="I204" s="154">
        <f>IF(ISBLANK(D204),"",IF(E204="log",K204*R_atm*(M204+273.15)*0.001,IF(E204="dimensionless",K204*R_atm*(M204+273.15)*0.001,IF(E204="Pa-m3/mol",D204/101325,IF(E204="log Pa-m3/mol",(10^D204)/101325,IF(E204="mol/dm3-atm",1/(D204*1000),IF(E204="atm-m3/mol",D204,0)))))))</f>
        <v>0.56047001941449959</v>
      </c>
      <c r="J204" s="154">
        <f>IF(ISBLANK(D204),"",1/I204)</f>
        <v>1.7842167562230351</v>
      </c>
      <c r="K204" s="154">
        <f>IF(ISBLANK(D204),"",IF(E204="log",10^D204,IF(E204="dimensionless",D204,I204/(R_atm*(M204+273.15)*0.001))))</f>
        <v>22.908676527677738</v>
      </c>
      <c r="L204" s="154">
        <f>IF(ISBLANK(D204),"",IF(E204="log",D204,IF(E204="dimensionless",LOG(D204),LOG(K204))))</f>
        <v>1.36</v>
      </c>
      <c r="M204" s="126">
        <v>25</v>
      </c>
      <c r="N204" s="129"/>
      <c r="O204" s="129" t="s">
        <v>504</v>
      </c>
      <c r="P204" s="135">
        <f>VLOOKUP(O204,References!$B$7:$F$201,5,FALSE)</f>
        <v>8</v>
      </c>
    </row>
    <row r="205" spans="1:18" ht="16" x14ac:dyDescent="0.2">
      <c r="A205" s="923"/>
      <c r="B205" s="924"/>
      <c r="C205" s="921"/>
      <c r="D205" s="128">
        <v>-1.44</v>
      </c>
      <c r="E205" s="128" t="s">
        <v>652</v>
      </c>
      <c r="F205" s="127" t="s">
        <v>655</v>
      </c>
      <c r="G205" s="154">
        <f t="shared" ref="G205:G217" si="87">IF(ISBLANK(D205),"",IF(E205="log",K205*R_Pa*(M205+273.15)*0.001,IF(E205="dimensionless",K205*R_Pa*(M205+273.15)*0.001,IF(E205="Pa-m3/mol",D205,IF(E205="log Pa-m3/mol",10^D205,IF(E205="mol/dm3-atm",I205*101325,IF(E205="atm-m3/mol",I205*101325,0)))))))</f>
        <v>90.005489616670374</v>
      </c>
      <c r="H205" s="154">
        <f t="shared" si="82"/>
        <v>1.1110433421994128E-2</v>
      </c>
      <c r="I205" s="154">
        <f t="shared" ref="I205:I217" si="88">IF(ISBLANK(D205),"",IF(E205="log",K205*R_atm*(M205+273.15)*0.001,IF(E205="dimensionless",K205*R_atm*(M205+273.15)*0.001,IF(E205="Pa-m3/mol",D205/101325,IF(E205="log Pa-m3/mol",(10^D205)/101325,IF(E205="mol/dm3-atm",1/(D205*1000),IF(E205="atm-m3/mol",D205,0)))))))</f>
        <v>8.8828511834858825E-4</v>
      </c>
      <c r="J205" s="154">
        <f t="shared" si="84"/>
        <v>1125.7646664835509</v>
      </c>
      <c r="K205" s="154">
        <f t="shared" ref="K205:K217" si="89">IF(ISBLANK(D205),"",IF(E205="log",10^D205,IF(E205="dimensionless",D205,I205/(R_atm*(M205+273.15)*0.001))))</f>
        <v>3.6307805477010131E-2</v>
      </c>
      <c r="L205" s="154">
        <f t="shared" si="86"/>
        <v>-1.44</v>
      </c>
      <c r="M205" s="130">
        <v>25</v>
      </c>
      <c r="N205" s="129"/>
      <c r="O205" s="129" t="s">
        <v>578</v>
      </c>
      <c r="P205" s="135">
        <f>VLOOKUP(O205,References!$B$7:$F$201,5,FALSE)</f>
        <v>70</v>
      </c>
    </row>
    <row r="206" spans="1:18" ht="16" x14ac:dyDescent="0.2">
      <c r="A206" s="923"/>
      <c r="B206" s="924"/>
      <c r="C206" s="921"/>
      <c r="D206" s="128">
        <v>0.79</v>
      </c>
      <c r="E206" s="128" t="s">
        <v>652</v>
      </c>
      <c r="F206" s="127" t="s">
        <v>658</v>
      </c>
      <c r="G206" s="154">
        <f t="shared" ref="G206:G215" si="90">IF(ISBLANK(D206),"",IF(E206="log",K206*R_Pa*(M206+273.15)*0.001,IF(E206="dimensionless",K206*R_Pa*(M206+273.15)*0.001,IF(E206="Pa-m3/mol",D206,IF(E206="log Pa-m3/mol",10^D206,IF(E206="mol/dm3-atm",I206*101325,IF(E206="atm-m3/mol",I206*101325,0)))))))</f>
        <v>15285.125142822193</v>
      </c>
      <c r="H206" s="154">
        <f t="shared" si="82"/>
        <v>6.5423082287919263E-5</v>
      </c>
      <c r="I206" s="154">
        <f t="shared" ref="I206:I215" si="91">IF(ISBLANK(D206),"",IF(E206="log",K206*R_atm*(M206+273.15)*0.001,IF(E206="dimensionless",K206*R_atm*(M206+273.15)*0.001,IF(E206="Pa-m3/mol",D206/101325,IF(E206="log Pa-m3/mol",(10^D206)/101325,IF(E206="mol/dm3-atm",1/(D206*1000),IF(E206="atm-m3/mol",D206,0)))))))</f>
        <v>0.15085245638117198</v>
      </c>
      <c r="J206" s="154">
        <f t="shared" si="84"/>
        <v>6.6289938128233938</v>
      </c>
      <c r="K206" s="154">
        <f t="shared" ref="K206:K215" si="92">IF(ISBLANK(D206),"",IF(E206="log",10^D206,IF(E206="dimensionless",D206,I206/(R_atm*(M206+273.15)*0.001))))</f>
        <v>6.1659500186148231</v>
      </c>
      <c r="L206" s="154">
        <f t="shared" si="86"/>
        <v>0.79</v>
      </c>
      <c r="M206" s="130">
        <v>25</v>
      </c>
      <c r="N206" s="129"/>
      <c r="O206" s="129" t="s">
        <v>578</v>
      </c>
      <c r="P206" s="135">
        <f>VLOOKUP(O206,References!$B$7:$F$201,5,FALSE)</f>
        <v>70</v>
      </c>
    </row>
    <row r="207" spans="1:18" x14ac:dyDescent="0.2">
      <c r="A207" s="923"/>
      <c r="B207" s="924"/>
      <c r="C207" s="921"/>
      <c r="D207" s="164">
        <v>0.78778158722296066</v>
      </c>
      <c r="E207" s="126" t="s">
        <v>652</v>
      </c>
      <c r="F207" s="127" t="s">
        <v>658</v>
      </c>
      <c r="G207" s="154">
        <f t="shared" si="90"/>
        <v>15207.246511370528</v>
      </c>
      <c r="H207" s="154">
        <f t="shared" ref="H207:H215" si="93">IF(ISBLANK(D207),"",1/G207)</f>
        <v>6.5758123882077898E-5</v>
      </c>
      <c r="I207" s="154">
        <f t="shared" si="91"/>
        <v>0.15008385404757549</v>
      </c>
      <c r="J207" s="154">
        <f t="shared" ref="J207:J215" si="94">IF(ISBLANK(D207),"",1/I207)</f>
        <v>6.6629419023515171</v>
      </c>
      <c r="K207" s="154">
        <f t="shared" si="92"/>
        <v>6.134534132610475</v>
      </c>
      <c r="L207" s="154">
        <f t="shared" ref="L207:L215" si="95">IF(ISBLANK(D207),"",IF(E207="log",D207,IF(E207="dimensionless",LOG(D207),LOG(K207))))</f>
        <v>0.78778158722296066</v>
      </c>
      <c r="M207" s="128">
        <v>25</v>
      </c>
      <c r="N207" s="129"/>
      <c r="O207" s="129" t="s">
        <v>656</v>
      </c>
      <c r="P207" s="135">
        <f>VLOOKUP(O207,References!$B$7:$F$201,5,FALSE)</f>
        <v>93</v>
      </c>
      <c r="R207" s="640"/>
    </row>
    <row r="208" spans="1:18" x14ac:dyDescent="0.2">
      <c r="A208" s="923"/>
      <c r="B208" s="924"/>
      <c r="C208" s="921"/>
      <c r="D208" s="164">
        <v>-1.3742193640368701</v>
      </c>
      <c r="E208" s="126" t="s">
        <v>652</v>
      </c>
      <c r="F208" s="127" t="s">
        <v>655</v>
      </c>
      <c r="G208" s="154">
        <f t="shared" si="90"/>
        <v>104.72482292631852</v>
      </c>
      <c r="H208" s="154">
        <f t="shared" si="93"/>
        <v>9.5488344793246607E-3</v>
      </c>
      <c r="I208" s="154">
        <f t="shared" si="91"/>
        <v>1.0335536434869866E-3</v>
      </c>
      <c r="J208" s="154">
        <f t="shared" si="94"/>
        <v>967.53565361756762</v>
      </c>
      <c r="K208" s="154">
        <f t="shared" si="92"/>
        <v>4.2245517641391242E-2</v>
      </c>
      <c r="L208" s="154">
        <f t="shared" si="95"/>
        <v>-1.3742193640368701</v>
      </c>
      <c r="M208" s="128">
        <v>25</v>
      </c>
      <c r="N208" s="129"/>
      <c r="O208" s="129" t="s">
        <v>656</v>
      </c>
      <c r="P208" s="135">
        <f>VLOOKUP(O208,References!$B$7:$F$201,5,FALSE)</f>
        <v>93</v>
      </c>
    </row>
    <row r="209" spans="1:16" x14ac:dyDescent="0.2">
      <c r="A209" s="923"/>
      <c r="B209" s="924"/>
      <c r="C209" s="921"/>
      <c r="D209" s="164">
        <v>-0.9307494361766111</v>
      </c>
      <c r="E209" s="126" t="s">
        <v>652</v>
      </c>
      <c r="F209" s="127" t="s">
        <v>657</v>
      </c>
      <c r="G209" s="154">
        <f t="shared" si="90"/>
        <v>290.74989232676336</v>
      </c>
      <c r="H209" s="154">
        <f t="shared" si="93"/>
        <v>3.4393821851398517E-3</v>
      </c>
      <c r="I209" s="154">
        <f t="shared" si="91"/>
        <v>2.8694783353245944E-3</v>
      </c>
      <c r="J209" s="154">
        <f t="shared" si="94"/>
        <v>348.49539990929406</v>
      </c>
      <c r="K209" s="154">
        <f t="shared" si="92"/>
        <v>0.11728718523749407</v>
      </c>
      <c r="L209" s="154">
        <f t="shared" si="95"/>
        <v>-0.9307494361766111</v>
      </c>
      <c r="M209" s="128">
        <v>25</v>
      </c>
      <c r="N209" s="129"/>
      <c r="O209" s="129" t="s">
        <v>656</v>
      </c>
      <c r="P209" s="135">
        <f>VLOOKUP(O209,References!$B$7:$F$201,5,FALSE)</f>
        <v>93</v>
      </c>
    </row>
    <row r="210" spans="1:16" x14ac:dyDescent="0.2">
      <c r="A210" s="923"/>
      <c r="B210" s="924"/>
      <c r="C210" s="921"/>
      <c r="D210" s="164">
        <v>1.6088550000000001</v>
      </c>
      <c r="E210" s="126" t="s">
        <v>652</v>
      </c>
      <c r="F210" s="127" t="s">
        <v>659</v>
      </c>
      <c r="G210" s="154">
        <f t="shared" si="90"/>
        <v>100721.92066743325</v>
      </c>
      <c r="H210" s="154">
        <f t="shared" si="93"/>
        <v>9.9283253672438478E-6</v>
      </c>
      <c r="I210" s="154">
        <f t="shared" si="91"/>
        <v>0.99404806975014681</v>
      </c>
      <c r="J210" s="154">
        <f t="shared" si="94"/>
        <v>1.0059875678359791</v>
      </c>
      <c r="K210" s="154">
        <f t="shared" si="92"/>
        <v>40.630765061542235</v>
      </c>
      <c r="L210" s="154">
        <f t="shared" si="95"/>
        <v>1.6088550000000001</v>
      </c>
      <c r="M210" s="128">
        <v>25</v>
      </c>
      <c r="N210" s="129"/>
      <c r="O210" s="129" t="s">
        <v>656</v>
      </c>
      <c r="P210" s="135">
        <f>VLOOKUP(O210,References!$B$7:$F$201,5,FALSE)</f>
        <v>93</v>
      </c>
    </row>
    <row r="211" spans="1:16" ht="16" x14ac:dyDescent="0.2">
      <c r="A211" s="923"/>
      <c r="B211" s="924"/>
      <c r="C211" s="921"/>
      <c r="D211" s="126">
        <v>0.55000000000000004</v>
      </c>
      <c r="E211" s="128" t="s">
        <v>652</v>
      </c>
      <c r="F211" s="127" t="s">
        <v>657</v>
      </c>
      <c r="G211" s="154">
        <f t="shared" si="90"/>
        <v>8795.6714543762046</v>
      </c>
      <c r="H211" s="154">
        <f t="shared" si="93"/>
        <v>1.1369228661928468E-4</v>
      </c>
      <c r="I211" s="154">
        <f t="shared" si="91"/>
        <v>8.6806528047137801E-2</v>
      </c>
      <c r="J211" s="154">
        <f t="shared" si="94"/>
        <v>11.519870941698978</v>
      </c>
      <c r="K211" s="154">
        <f t="shared" si="92"/>
        <v>3.5481338923357555</v>
      </c>
      <c r="L211" s="154">
        <f t="shared" si="95"/>
        <v>0.55000000000000004</v>
      </c>
      <c r="M211" s="130">
        <v>25</v>
      </c>
      <c r="N211" s="129"/>
      <c r="O211" s="129" t="s">
        <v>492</v>
      </c>
      <c r="P211" s="135">
        <f>VLOOKUP(O211,References!$B$7:$F$201,5,FALSE)</f>
        <v>84</v>
      </c>
    </row>
    <row r="212" spans="1:16" ht="16" x14ac:dyDescent="0.2">
      <c r="A212" s="923"/>
      <c r="B212" s="924"/>
      <c r="C212" s="921"/>
      <c r="D212" s="126">
        <v>0.43</v>
      </c>
      <c r="E212" s="128" t="s">
        <v>652</v>
      </c>
      <c r="F212" s="127" t="s">
        <v>655</v>
      </c>
      <c r="G212" s="154">
        <f t="shared" si="90"/>
        <v>6672.1991226141145</v>
      </c>
      <c r="H212" s="154">
        <f t="shared" si="93"/>
        <v>1.4987562295775848E-4</v>
      </c>
      <c r="I212" s="154">
        <f t="shared" si="91"/>
        <v>6.5849485542700606E-2</v>
      </c>
      <c r="J212" s="154">
        <f t="shared" si="94"/>
        <v>15.186147496194822</v>
      </c>
      <c r="K212" s="154">
        <f t="shared" si="92"/>
        <v>2.691534803926916</v>
      </c>
      <c r="L212" s="154">
        <f t="shared" si="95"/>
        <v>0.43</v>
      </c>
      <c r="M212" s="130">
        <v>25</v>
      </c>
      <c r="N212" s="129"/>
      <c r="O212" s="129" t="s">
        <v>492</v>
      </c>
      <c r="P212" s="135">
        <f>VLOOKUP(O212,References!$B$7:$F$201,5,FALSE)</f>
        <v>84</v>
      </c>
    </row>
    <row r="213" spans="1:16" ht="16" x14ac:dyDescent="0.2">
      <c r="A213" s="923"/>
      <c r="B213" s="924"/>
      <c r="C213" s="921"/>
      <c r="D213" s="126">
        <v>-1.35</v>
      </c>
      <c r="E213" s="128" t="s">
        <v>652</v>
      </c>
      <c r="F213" s="127" t="s">
        <v>658</v>
      </c>
      <c r="G213" s="154">
        <f t="shared" si="90"/>
        <v>110.73094307706756</v>
      </c>
      <c r="H213" s="154">
        <f t="shared" si="93"/>
        <v>9.0308993332063516E-3</v>
      </c>
      <c r="I213" s="154">
        <f t="shared" si="91"/>
        <v>1.0928294406816481E-3</v>
      </c>
      <c r="J213" s="154">
        <f t="shared" si="94"/>
        <v>915.05587493713006</v>
      </c>
      <c r="K213" s="154">
        <f t="shared" si="92"/>
        <v>4.4668359215096293E-2</v>
      </c>
      <c r="L213" s="154">
        <f t="shared" si="95"/>
        <v>-1.35</v>
      </c>
      <c r="M213" s="130">
        <v>25</v>
      </c>
      <c r="N213" s="129"/>
      <c r="O213" s="129" t="s">
        <v>492</v>
      </c>
      <c r="P213" s="135">
        <f>VLOOKUP(O213,References!$B$7:$F$201,5,FALSE)</f>
        <v>84</v>
      </c>
    </row>
    <row r="214" spans="1:16" x14ac:dyDescent="0.2">
      <c r="A214" s="923"/>
      <c r="B214" s="924"/>
      <c r="C214" s="921"/>
      <c r="D214" s="126">
        <v>5726</v>
      </c>
      <c r="E214" s="126" t="s">
        <v>654</v>
      </c>
      <c r="F214" s="127" t="s">
        <v>653</v>
      </c>
      <c r="G214" s="154">
        <f t="shared" si="90"/>
        <v>5726</v>
      </c>
      <c r="H214" s="154">
        <f t="shared" si="93"/>
        <v>1.7464198393293747E-4</v>
      </c>
      <c r="I214" s="154">
        <f t="shared" si="91"/>
        <v>5.6511226252158896E-2</v>
      </c>
      <c r="J214" s="154">
        <f t="shared" si="94"/>
        <v>17.695599022004888</v>
      </c>
      <c r="K214" s="154">
        <f t="shared" si="92"/>
        <v>2.3098423779126174</v>
      </c>
      <c r="L214" s="154">
        <f t="shared" si="95"/>
        <v>0.36358234494047142</v>
      </c>
      <c r="M214" s="128">
        <v>25</v>
      </c>
      <c r="N214" s="129"/>
      <c r="O214" s="129" t="s">
        <v>668</v>
      </c>
      <c r="P214" s="135">
        <f>VLOOKUP(O214,References!$B$7:$F$201,5,FALSE)</f>
        <v>87</v>
      </c>
    </row>
    <row r="215" spans="1:16" x14ac:dyDescent="0.2">
      <c r="A215" s="923"/>
      <c r="B215" s="924"/>
      <c r="C215" s="921"/>
      <c r="D215" s="126">
        <v>320</v>
      </c>
      <c r="E215" s="126" t="s">
        <v>654</v>
      </c>
      <c r="F215" s="127" t="s">
        <v>666</v>
      </c>
      <c r="G215" s="154">
        <f t="shared" si="90"/>
        <v>320</v>
      </c>
      <c r="H215" s="154">
        <f t="shared" si="93"/>
        <v>3.1250000000000002E-3</v>
      </c>
      <c r="I215" s="154">
        <f t="shared" si="91"/>
        <v>3.1581544534912409E-3</v>
      </c>
      <c r="J215" s="154">
        <f t="shared" si="94"/>
        <v>316.640625</v>
      </c>
      <c r="K215" s="154">
        <f t="shared" si="92"/>
        <v>0.12908654574433068</v>
      </c>
      <c r="L215" s="154">
        <f t="shared" si="95"/>
        <v>-0.88911902042520252</v>
      </c>
      <c r="M215" s="130">
        <v>25</v>
      </c>
      <c r="N215" s="129"/>
      <c r="O215" s="129" t="s">
        <v>577</v>
      </c>
      <c r="P215" s="135">
        <f>VLOOKUP(O215,References!$B$7:$F$201,5,FALSE)</f>
        <v>90</v>
      </c>
    </row>
    <row r="216" spans="1:16" x14ac:dyDescent="0.2">
      <c r="A216" s="923"/>
      <c r="B216" s="924"/>
      <c r="C216" s="921"/>
      <c r="D216" s="126">
        <v>2.4</v>
      </c>
      <c r="E216" s="126" t="s">
        <v>652</v>
      </c>
      <c r="F216" s="481" t="s">
        <v>664</v>
      </c>
      <c r="G216" s="154">
        <f t="shared" si="87"/>
        <v>622685.85269535333</v>
      </c>
      <c r="H216" s="154">
        <f t="shared" si="82"/>
        <v>1.6059462338375081E-6</v>
      </c>
      <c r="I216" s="154">
        <f t="shared" si="88"/>
        <v>6.1454315587994648</v>
      </c>
      <c r="J216" s="154">
        <f t="shared" si="84"/>
        <v>0.16272250214358486</v>
      </c>
      <c r="K216" s="154">
        <f t="shared" si="89"/>
        <v>251.18864315095806</v>
      </c>
      <c r="L216" s="154">
        <f t="shared" si="86"/>
        <v>2.4</v>
      </c>
      <c r="M216" s="126">
        <v>25</v>
      </c>
      <c r="N216" s="129"/>
      <c r="O216" s="129" t="s">
        <v>580</v>
      </c>
      <c r="P216" s="135">
        <f>VLOOKUP(O216,References!$B$7:$F$201,5,FALSE)</f>
        <v>44</v>
      </c>
    </row>
    <row r="217" spans="1:16" ht="16" x14ac:dyDescent="0.2">
      <c r="A217" s="934"/>
      <c r="B217" s="936"/>
      <c r="C217" s="922"/>
      <c r="D217" s="176">
        <v>2.6200000000000003E-10</v>
      </c>
      <c r="E217" s="177" t="s">
        <v>660</v>
      </c>
      <c r="F217" s="178" t="s">
        <v>661</v>
      </c>
      <c r="G217" s="179">
        <f t="shared" si="87"/>
        <v>2.6547150000000002E-5</v>
      </c>
      <c r="H217" s="179">
        <f t="shared" si="82"/>
        <v>37668.826973893614</v>
      </c>
      <c r="I217" s="179">
        <f t="shared" si="88"/>
        <v>2.6200000000000003E-10</v>
      </c>
      <c r="J217" s="179">
        <f t="shared" si="84"/>
        <v>3816793893.1297708</v>
      </c>
      <c r="K217" s="179">
        <f t="shared" si="89"/>
        <v>1.0708999665176902E-8</v>
      </c>
      <c r="L217" s="179">
        <f t="shared" si="86"/>
        <v>-7.9702510950116325</v>
      </c>
      <c r="M217" s="177">
        <v>25</v>
      </c>
      <c r="N217" s="181"/>
      <c r="O217" s="181" t="s">
        <v>662</v>
      </c>
      <c r="P217" s="190">
        <f>VLOOKUP(O217,References!$B$7:$F$201,5,FALSE)</f>
        <v>26</v>
      </c>
    </row>
    <row r="218" spans="1:16" ht="16" x14ac:dyDescent="0.2">
      <c r="A218" s="933" t="s">
        <v>86</v>
      </c>
      <c r="B218" s="935" t="s">
        <v>85</v>
      </c>
      <c r="C218" s="920" t="s">
        <v>28</v>
      </c>
      <c r="D218" s="128">
        <v>316</v>
      </c>
      <c r="E218" s="128" t="s">
        <v>564</v>
      </c>
      <c r="F218" s="127" t="s">
        <v>664</v>
      </c>
      <c r="G218" s="154">
        <f>IF(ISBLANK(D218),"",IF(E218="log",K218*R_Pa*(M218+273.15)*0.001,IF(E218="dimensionless",K218*R_Pa*(M218+273.15)*0.001,IF(E218="Pa-m3/mol",D218,IF(E218="log Pa-m3/mol",10^D218,IF(E218="mol/dm3-atm",I218*101325,IF(E218="atm-m3/mol",I218*101325,0)))))))</f>
        <v>783350.42135435471</v>
      </c>
      <c r="H218" s="154">
        <f>IF(ISBLANK(D218),"",1/G218)</f>
        <v>1.2765678969969459E-6</v>
      </c>
      <c r="I218" s="154">
        <f>IF(ISBLANK(D218),"",IF(E218="log",K218*R_atm*(M218+273.15)*0.001,IF(E218="dimensionless",K218*R_atm*(M218+273.15)*0.001,IF(E218="Pa-m3/mol",D218/101325,IF(E218="log Pa-m3/mol",(10^D218)/101325,IF(E218="mol/dm3-atm",1/(D218*1000),IF(E218="atm-m3/mol",D218,0)))))))</f>
        <v>7.7310675682640779</v>
      </c>
      <c r="J218" s="154">
        <f>IF(ISBLANK(D218),"",1/I218)</f>
        <v>0.12934824216321505</v>
      </c>
      <c r="K218" s="154">
        <f>IF(ISBLANK(D218),"",IF(E218="log",10^D218,IF(E218="dimensionless",D218,I218/(R_atm*(M218+273.15)*0.001))))</f>
        <v>316</v>
      </c>
      <c r="L218" s="154">
        <f>IF(ISBLANK(D218),"",IF(E218="log",D218,IF(E218="dimensionless",LOG(D218),LOG(K218))))</f>
        <v>2.4996870826184039</v>
      </c>
      <c r="M218" s="128">
        <v>25</v>
      </c>
      <c r="N218" s="129"/>
      <c r="O218" s="129" t="s">
        <v>486</v>
      </c>
      <c r="P218" s="135">
        <f>VLOOKUP(O218,References!$B$7:$F$201,5,FALSE)</f>
        <v>24</v>
      </c>
    </row>
    <row r="219" spans="1:16" ht="16" x14ac:dyDescent="0.2">
      <c r="A219" s="923"/>
      <c r="B219" s="924"/>
      <c r="C219" s="921"/>
      <c r="D219" s="128">
        <v>1.57</v>
      </c>
      <c r="E219" s="128" t="s">
        <v>667</v>
      </c>
      <c r="F219" s="127" t="s">
        <v>653</v>
      </c>
      <c r="G219" s="154">
        <f>IF(ISBLANK(D219),"",IF(E219="log",K219*R_Pa*(M219+273.15)*0.001,IF(E219="dimensionless",K219*R_Pa*(M219+273.15)*0.001,IF(E219="Pa-m3/mol",D219,IF(E219="log Pa-m3/mol",10^D219,IF(E219="mol/dm3-atm",I219*101325,IF(E219="atm-m3/mol",I219*101325,0)))))))</f>
        <v>37.153522909717275</v>
      </c>
      <c r="H219" s="154">
        <f>IF(ISBLANK(D219),"",1/G219)</f>
        <v>2.6915348039269142E-2</v>
      </c>
      <c r="I219" s="154">
        <f>IF(ISBLANK(D219),"",IF(E219="log",K219*R_atm*(M219+273.15)*0.001,IF(E219="dimensionless",K219*R_atm*(M219+273.15)*0.001,IF(E219="Pa-m3/mol",D219/101325,IF(E219="log Pa-m3/mol",(10^D219)/101325,IF(E219="mol/dm3-atm",1/(D219*1000),IF(E219="atm-m3/mol",D219,0)))))))</f>
        <v>3.6667676200066393E-4</v>
      </c>
      <c r="J219" s="154">
        <f>IF(ISBLANK(D219),"",1/I219)</f>
        <v>2727.1976400789458</v>
      </c>
      <c r="K219" s="154">
        <f>IF(ISBLANK(D219),"",IF(E219="log",10^D219,IF(E219="dimensionless",D219,I219/(R_atm*(M219+273.15)*0.001))))</f>
        <v>1.4987562295775803E-2</v>
      </c>
      <c r="L219" s="154">
        <f>IF(ISBLANK(D219),"",IF(E219="log",D219,IF(E219="dimensionless",LOG(D219),LOG(K219))))</f>
        <v>-1.8242689987451082</v>
      </c>
      <c r="M219" s="128">
        <v>25</v>
      </c>
      <c r="N219" s="129"/>
      <c r="O219" s="129" t="s">
        <v>484</v>
      </c>
      <c r="P219" s="135">
        <f>VLOOKUP(O219,References!$B$7:$F$201,5,FALSE)</f>
        <v>53</v>
      </c>
    </row>
    <row r="220" spans="1:16" ht="16" x14ac:dyDescent="0.2">
      <c r="A220" s="923"/>
      <c r="B220" s="924"/>
      <c r="C220" s="921"/>
      <c r="D220" s="611">
        <v>0</v>
      </c>
      <c r="E220" s="128" t="s">
        <v>652</v>
      </c>
      <c r="F220" s="127" t="s">
        <v>570</v>
      </c>
      <c r="G220" s="154">
        <f>IF(ISBLANK(D220),"",IF(E220="log",K220*R_Pa*(M220+273.15)*0.001,IF(E220="dimensionless",K220*R_Pa*(M220+273.15)*0.001,IF(E220="Pa-m3/mol",D220,IF(E220="log Pa-m3/mol",10^D220,IF(E220="mol/dm3-atm",I220*101325,IF(E220="atm-m3/mol",I220*101325,0)))))))</f>
        <v>2478.9570296023885</v>
      </c>
      <c r="H220" s="154">
        <f>IF(ISBLANK(D220),"",1/G220)</f>
        <v>4.0339545545103487E-4</v>
      </c>
      <c r="I220" s="154">
        <f>IF(ISBLANK(D220),"",IF(E220="log",K220*R_atm*(M220+273.15)*0.001,IF(E220="dimensionless",K220*R_atm*(M220+273.15)*0.001,IF(E220="Pa-m3/mol",D220/101325,IF(E220="log Pa-m3/mol",(10^D220)/101325,IF(E220="mol/dm3-atm",1/(D220*1000),IF(E220="atm-m3/mol",D220,0)))))))</f>
        <v>2.4465403697038219E-2</v>
      </c>
      <c r="J220" s="154">
        <f>IF(ISBLANK(D220),"",1/I220)</f>
        <v>40.874044523575961</v>
      </c>
      <c r="K220" s="154">
        <f>IF(ISBLANK(D220),"",IF(E220="log",10^D220,IF(E220="dimensionless",D220,I220/(R_atm*(M220+273.15)*0.001))))</f>
        <v>1</v>
      </c>
      <c r="L220" s="154">
        <f>IF(ISBLANK(D220),"",IF(E220="log",D220,IF(E220="dimensionless",LOG(D220),LOG(K220))))</f>
        <v>0</v>
      </c>
      <c r="M220" s="128">
        <v>25</v>
      </c>
      <c r="N220" s="129"/>
      <c r="O220" s="129" t="s">
        <v>579</v>
      </c>
      <c r="P220" s="135">
        <f>VLOOKUP(O220,References!$B$7:$F$201,5,FALSE)</f>
        <v>28</v>
      </c>
    </row>
    <row r="221" spans="1:16" x14ac:dyDescent="0.2">
      <c r="A221" s="923"/>
      <c r="B221" s="924"/>
      <c r="C221" s="921"/>
      <c r="D221" s="126">
        <v>0.85</v>
      </c>
      <c r="E221" s="126" t="s">
        <v>652</v>
      </c>
      <c r="F221" s="127" t="s">
        <v>657</v>
      </c>
      <c r="G221" s="154">
        <f>IF(ISBLANK(D221),"",IF(E221="log",K221*R_Pa*(M221+273.15)*0.001,IF(E221="dimensionless",K221*R_Pa*(M221+273.15)*0.001,IF(E221="Pa-m3/mol",D221,IF(E221="log Pa-m3/mol",10^D221,IF(E221="mol/dm3-atm",I221*101325,IF(E221="atm-m3/mol",I221*101325,0)))))))</f>
        <v>17549.671787764357</v>
      </c>
      <c r="H221" s="154">
        <f>IF(ISBLANK(D221),"",1/G221)</f>
        <v>5.6981122615478238E-5</v>
      </c>
      <c r="I221" s="154">
        <f>IF(ISBLANK(D221),"",IF(E221="log",K221*R_atm*(M221+273.15)*0.001,IF(E221="dimensionless",K221*R_atm*(M221+273.15)*0.001,IF(E221="Pa-m3/mol",D221/101325,IF(E221="log Pa-m3/mol",(10^D221)/101325,IF(E221="mol/dm3-atm",1/(D221*1000),IF(E221="atm-m3/mol",D221,0)))))))</f>
        <v>0.17320179410574313</v>
      </c>
      <c r="J221" s="154">
        <f>IF(ISBLANK(D221),"",1/I221)</f>
        <v>5.7736122490133113</v>
      </c>
      <c r="K221" s="154">
        <f>IF(ISBLANK(D221),"",IF(E221="log",10^D221,IF(E221="dimensionless",D221,I221/(R_atm*(M221+273.15)*0.001))))</f>
        <v>7.0794578438413795</v>
      </c>
      <c r="L221" s="154">
        <f>IF(ISBLANK(D221),"",IF(E221="log",D221,IF(E221="dimensionless",LOG(D221),LOG(K221))))</f>
        <v>0.85</v>
      </c>
      <c r="M221" s="126">
        <v>25</v>
      </c>
      <c r="N221" s="129"/>
      <c r="O221" s="129" t="s">
        <v>504</v>
      </c>
      <c r="P221" s="135">
        <f>VLOOKUP(O221,References!$B$7:$F$201,5,FALSE)</f>
        <v>8</v>
      </c>
    </row>
    <row r="222" spans="1:16" x14ac:dyDescent="0.2">
      <c r="A222" s="923"/>
      <c r="B222" s="924"/>
      <c r="C222" s="921"/>
      <c r="D222" s="126">
        <v>1.39</v>
      </c>
      <c r="E222" s="126" t="s">
        <v>652</v>
      </c>
      <c r="F222" s="127" t="s">
        <v>655</v>
      </c>
      <c r="G222" s="154">
        <f>IF(ISBLANK(D222),"",IF(E222="log",K222*R_Pa*(M222+273.15)*0.001,IF(E222="dimensionless",K222*R_Pa*(M222+273.15)*0.001,IF(E222="Pa-m3/mol",D222,IF(E222="log Pa-m3/mol",10^D222,IF(E222="mol/dm3-atm",I222*101325,IF(E222="atm-m3/mol",I222*101325,0)))))))</f>
        <v>60851.179221650629</v>
      </c>
      <c r="H222" s="154">
        <f>IF(ISBLANK(D222),"",1/G222)</f>
        <v>1.6433535270655914E-5</v>
      </c>
      <c r="I222" s="154">
        <f>IF(ISBLANK(D222),"",IF(E222="log",K222*R_atm*(M222+273.15)*0.001,IF(E222="dimensionless",K222*R_atm*(M222+273.15)*0.001,IF(E222="Pa-m3/mol",D222/101325,IF(E222="log Pa-m3/mol",(10^D222)/101325,IF(E222="mol/dm3-atm",1/(D222*1000),IF(E222="atm-m3/mol",D222,0)))))))</f>
        <v>0.60055444580953232</v>
      </c>
      <c r="J222" s="154">
        <f>IF(ISBLANK(D222),"",1/I222)</f>
        <v>1.6651279612992043</v>
      </c>
      <c r="K222" s="154">
        <f>IF(ISBLANK(D222),"",IF(E222="log",10^D222,IF(E222="dimensionless",D222,I222/(R_atm*(M222+273.15)*0.001))))</f>
        <v>24.547089156850305</v>
      </c>
      <c r="L222" s="154">
        <f>IF(ISBLANK(D222),"",IF(E222="log",D222,IF(E222="dimensionless",LOG(D222),LOG(K222))))</f>
        <v>1.39</v>
      </c>
      <c r="M222" s="126">
        <v>25</v>
      </c>
      <c r="N222" s="129"/>
      <c r="O222" s="129" t="s">
        <v>504</v>
      </c>
      <c r="P222" s="135">
        <f>VLOOKUP(O222,References!$B$7:$F$201,5,FALSE)</f>
        <v>8</v>
      </c>
    </row>
    <row r="223" spans="1:16" ht="16" x14ac:dyDescent="0.2">
      <c r="A223" s="923"/>
      <c r="B223" s="924"/>
      <c r="C223" s="921"/>
      <c r="D223" s="128">
        <v>0.08</v>
      </c>
      <c r="E223" s="128" t="s">
        <v>652</v>
      </c>
      <c r="F223" s="127" t="s">
        <v>655</v>
      </c>
      <c r="G223" s="154">
        <f t="shared" ref="G223:G237" si="96">IF(ISBLANK(D223),"",IF(E223="log",K223*R_Pa*(M223+273.15)*0.001,IF(E223="dimensionless",K223*R_Pa*(M223+273.15)*0.001,IF(E223="Pa-m3/mol",D223,IF(E223="log Pa-m3/mol",10^D223,IF(E223="mol/dm3-atm",I223*101325,IF(E223="atm-m3/mol",I223*101325,0)))))))</f>
        <v>2980.3618716357769</v>
      </c>
      <c r="H223" s="154">
        <f t="shared" si="82"/>
        <v>3.3552972527163229E-4</v>
      </c>
      <c r="I223" s="154">
        <f t="shared" ref="I223:I237" si="97">IF(ISBLANK(D223),"",IF(E223="log",K223*R_atm*(M223+273.15)*0.001,IF(E223="dimensionless",K223*R_atm*(M223+273.15)*0.001,IF(E223="Pa-m3/mol",D223/101325,IF(E223="log Pa-m3/mol",(10^D223)/101325,IF(E223="mol/dm3-atm",1/(D223*1000),IF(E223="atm-m3/mol",D223,0)))))))</f>
        <v>2.9413884743506424E-2</v>
      </c>
      <c r="J223" s="154">
        <f t="shared" si="84"/>
        <v>33.997549413148008</v>
      </c>
      <c r="K223" s="154">
        <f t="shared" ref="K223:K237" si="98">IF(ISBLANK(D223),"",IF(E223="log",10^D223,IF(E223="dimensionless",D223,I223/(R_atm*(M223+273.15)*0.001))))</f>
        <v>1.2022644346174129</v>
      </c>
      <c r="L223" s="154">
        <f t="shared" si="86"/>
        <v>0.08</v>
      </c>
      <c r="M223" s="130">
        <v>25</v>
      </c>
      <c r="N223" s="129"/>
      <c r="O223" s="129" t="s">
        <v>578</v>
      </c>
      <c r="P223" s="135">
        <f>VLOOKUP(O223,References!$B$7:$F$201,5,FALSE)</f>
        <v>70</v>
      </c>
    </row>
    <row r="224" spans="1:16" ht="16" x14ac:dyDescent="0.2">
      <c r="A224" s="923"/>
      <c r="B224" s="924"/>
      <c r="C224" s="921"/>
      <c r="D224" s="128">
        <v>2.29</v>
      </c>
      <c r="E224" s="128" t="s">
        <v>652</v>
      </c>
      <c r="F224" s="127" t="s">
        <v>658</v>
      </c>
      <c r="G224" s="154">
        <f t="shared" ref="G224:G234" si="99">IF(ISBLANK(D224),"",IF(E224="log",K224*R_Pa*(M224+273.15)*0.001,IF(E224="dimensionless",K224*R_Pa*(M224+273.15)*0.001,IF(E224="Pa-m3/mol",D224,IF(E224="log Pa-m3/mol",10^D224,IF(E224="mol/dm3-atm",I224*101325,IF(E224="atm-m3/mol",I224*101325,0)))))))</f>
        <v>483358.0977202463</v>
      </c>
      <c r="H224" s="154">
        <f t="shared" si="82"/>
        <v>2.0688595157844465E-6</v>
      </c>
      <c r="I224" s="154">
        <f t="shared" ref="I224:I234" si="100">IF(ISBLANK(D224),"",IF(E224="log",K224*R_atm*(M224+273.15)*0.001,IF(E224="dimensionless",K224*R_atm*(M224+273.15)*0.001,IF(E224="Pa-m3/mol",D224/101325,IF(E224="log Pa-m3/mol",(10^D224)/101325,IF(E224="mol/dm3-atm",1/(D224*1000),IF(E224="atm-m3/mol",D224,0)))))))</f>
        <v>4.7703735279570498</v>
      </c>
      <c r="J224" s="154">
        <f t="shared" si="84"/>
        <v>0.20962719043685829</v>
      </c>
      <c r="K224" s="154">
        <f t="shared" ref="K224:K234" si="101">IF(ISBLANK(D224),"",IF(E224="log",10^D224,IF(E224="dimensionless",D224,I224/(R_atm*(M224+273.15)*0.001))))</f>
        <v>194.98445997580458</v>
      </c>
      <c r="L224" s="154">
        <f t="shared" si="86"/>
        <v>2.29</v>
      </c>
      <c r="M224" s="130">
        <v>25</v>
      </c>
      <c r="N224" s="129"/>
      <c r="O224" s="129" t="s">
        <v>578</v>
      </c>
      <c r="P224" s="135">
        <f>VLOOKUP(O224,References!$B$7:$F$201,5,FALSE)</f>
        <v>70</v>
      </c>
    </row>
    <row r="225" spans="1:18" x14ac:dyDescent="0.2">
      <c r="A225" s="923"/>
      <c r="B225" s="924"/>
      <c r="C225" s="921"/>
      <c r="D225" s="164">
        <v>2.2286906692881785</v>
      </c>
      <c r="E225" s="126" t="s">
        <v>652</v>
      </c>
      <c r="F225" s="127" t="s">
        <v>658</v>
      </c>
      <c r="G225" s="154">
        <f t="shared" si="99"/>
        <v>419720.00371382671</v>
      </c>
      <c r="H225" s="154">
        <f t="shared" ref="H225:H234" si="102">IF(ISBLANK(D225),"",1/G225)</f>
        <v>2.3825407203651402E-6</v>
      </c>
      <c r="I225" s="154">
        <f t="shared" si="100"/>
        <v>4.142314371713085</v>
      </c>
      <c r="J225" s="154">
        <f t="shared" ref="J225:J234" si="103">IF(ISBLANK(D225),"",1/I225)</f>
        <v>0.2414109384909969</v>
      </c>
      <c r="K225" s="154">
        <f t="shared" si="101"/>
        <v>169.31314206004919</v>
      </c>
      <c r="L225" s="154">
        <f t="shared" ref="L225:L234" si="104">IF(ISBLANK(D225),"",IF(E225="log",D225,IF(E225="dimensionless",LOG(D225),LOG(K225))))</f>
        <v>2.2286906692881785</v>
      </c>
      <c r="M225" s="128">
        <v>25</v>
      </c>
      <c r="N225" s="129"/>
      <c r="O225" s="129" t="s">
        <v>656</v>
      </c>
      <c r="P225" s="135">
        <f>VLOOKUP(O225,References!$B$7:$F$201,5,FALSE)</f>
        <v>93</v>
      </c>
    </row>
    <row r="226" spans="1:18" x14ac:dyDescent="0.2">
      <c r="A226" s="923"/>
      <c r="B226" s="924"/>
      <c r="C226" s="921"/>
      <c r="D226" s="164">
        <v>0.19147112790349399</v>
      </c>
      <c r="E226" s="126" t="s">
        <v>652</v>
      </c>
      <c r="F226" s="127" t="s">
        <v>655</v>
      </c>
      <c r="G226" s="154">
        <f t="shared" si="99"/>
        <v>3852.4776392972462</v>
      </c>
      <c r="H226" s="154">
        <f t="shared" si="102"/>
        <v>2.5957321330031548E-4</v>
      </c>
      <c r="I226" s="154">
        <f t="shared" si="100"/>
        <v>3.8020998167256459E-2</v>
      </c>
      <c r="J226" s="154">
        <f t="shared" si="103"/>
        <v>26.30125583765437</v>
      </c>
      <c r="K226" s="154">
        <f t="shared" si="101"/>
        <v>1.5540719719192402</v>
      </c>
      <c r="L226" s="154">
        <f t="shared" si="104"/>
        <v>0.19147112790349399</v>
      </c>
      <c r="M226" s="128">
        <v>25</v>
      </c>
      <c r="N226" s="129"/>
      <c r="O226" s="129" t="s">
        <v>656</v>
      </c>
      <c r="P226" s="135">
        <f>VLOOKUP(O226,References!$B$7:$F$201,5,FALSE)</f>
        <v>93</v>
      </c>
    </row>
    <row r="227" spans="1:18" x14ac:dyDescent="0.2">
      <c r="A227" s="923"/>
      <c r="B227" s="924"/>
      <c r="C227" s="921"/>
      <c r="D227" s="164">
        <v>-0.2637494361766109</v>
      </c>
      <c r="E227" s="126" t="s">
        <v>652</v>
      </c>
      <c r="F227" s="127" t="s">
        <v>657</v>
      </c>
      <c r="G227" s="154">
        <f t="shared" si="99"/>
        <v>1350.5776625515132</v>
      </c>
      <c r="H227" s="154">
        <f t="shared" si="102"/>
        <v>7.4042391469054697E-4</v>
      </c>
      <c r="I227" s="154">
        <f t="shared" si="100"/>
        <v>1.3329165186790214E-2</v>
      </c>
      <c r="J227" s="154">
        <f t="shared" si="103"/>
        <v>75.023453156019386</v>
      </c>
      <c r="K227" s="154">
        <f t="shared" si="101"/>
        <v>0.54481689130696176</v>
      </c>
      <c r="L227" s="154">
        <f t="shared" si="104"/>
        <v>-0.2637494361766109</v>
      </c>
      <c r="M227" s="128">
        <v>25</v>
      </c>
      <c r="N227" s="129"/>
      <c r="O227" s="129" t="s">
        <v>656</v>
      </c>
      <c r="P227" s="135">
        <f>VLOOKUP(O227,References!$B$7:$F$201,5,FALSE)</f>
        <v>93</v>
      </c>
    </row>
    <row r="228" spans="1:18" x14ac:dyDescent="0.2">
      <c r="A228" s="923"/>
      <c r="B228" s="924"/>
      <c r="C228" s="921"/>
      <c r="D228" s="164">
        <v>2.9667649999999997</v>
      </c>
      <c r="E228" s="126" t="s">
        <v>652</v>
      </c>
      <c r="F228" s="127" t="s">
        <v>659</v>
      </c>
      <c r="G228" s="154">
        <f t="shared" si="99"/>
        <v>2296328.4091538968</v>
      </c>
      <c r="H228" s="154">
        <f t="shared" si="102"/>
        <v>4.3547778097143305E-7</v>
      </c>
      <c r="I228" s="154">
        <f t="shared" si="100"/>
        <v>22.662999350149569</v>
      </c>
      <c r="J228" s="154">
        <f t="shared" si="103"/>
        <v>4.4124786156930294E-2</v>
      </c>
      <c r="K228" s="154">
        <f t="shared" si="101"/>
        <v>926.32844447578645</v>
      </c>
      <c r="L228" s="154">
        <f t="shared" si="104"/>
        <v>2.9667649999999997</v>
      </c>
      <c r="M228" s="128">
        <v>25</v>
      </c>
      <c r="N228" s="129"/>
      <c r="O228" s="129" t="s">
        <v>656</v>
      </c>
      <c r="P228" s="135">
        <f>VLOOKUP(O228,References!$B$7:$F$201,5,FALSE)</f>
        <v>93</v>
      </c>
    </row>
    <row r="229" spans="1:18" ht="16" x14ac:dyDescent="0.2">
      <c r="A229" s="923"/>
      <c r="B229" s="924"/>
      <c r="C229" s="921"/>
      <c r="D229" s="126">
        <v>0.94</v>
      </c>
      <c r="E229" s="128" t="s">
        <v>652</v>
      </c>
      <c r="F229" s="127" t="s">
        <v>657</v>
      </c>
      <c r="G229" s="154">
        <f t="shared" si="99"/>
        <v>21590.81313849358</v>
      </c>
      <c r="H229" s="154">
        <f t="shared" si="102"/>
        <v>4.6315995307149015E-5</v>
      </c>
      <c r="I229" s="154">
        <f t="shared" si="100"/>
        <v>0.21308475833697171</v>
      </c>
      <c r="J229" s="154">
        <f t="shared" si="103"/>
        <v>4.6929682244968571</v>
      </c>
      <c r="K229" s="154">
        <f t="shared" si="101"/>
        <v>8.709635899560805</v>
      </c>
      <c r="L229" s="154">
        <f t="shared" si="104"/>
        <v>0.94</v>
      </c>
      <c r="M229" s="130">
        <v>25</v>
      </c>
      <c r="N229" s="129"/>
      <c r="O229" s="129" t="s">
        <v>492</v>
      </c>
      <c r="P229" s="135">
        <f>VLOOKUP(O229,References!$B$7:$F$201,5,FALSE)</f>
        <v>84</v>
      </c>
    </row>
    <row r="230" spans="1:18" ht="16" x14ac:dyDescent="0.2">
      <c r="A230" s="923"/>
      <c r="B230" s="924"/>
      <c r="C230" s="921"/>
      <c r="D230" s="126">
        <v>-0.34</v>
      </c>
      <c r="E230" s="128" t="s">
        <v>652</v>
      </c>
      <c r="F230" s="127" t="s">
        <v>655</v>
      </c>
      <c r="G230" s="154">
        <f t="shared" si="99"/>
        <v>1133.101980794024</v>
      </c>
      <c r="H230" s="154">
        <f t="shared" si="102"/>
        <v>8.8253309671142534E-4</v>
      </c>
      <c r="I230" s="154">
        <f t="shared" si="100"/>
        <v>1.1182847084076271E-2</v>
      </c>
      <c r="J230" s="154">
        <f t="shared" si="103"/>
        <v>89.422666024284837</v>
      </c>
      <c r="K230" s="154">
        <f t="shared" si="101"/>
        <v>0.45708818961487502</v>
      </c>
      <c r="L230" s="154">
        <f t="shared" si="104"/>
        <v>-0.34</v>
      </c>
      <c r="M230" s="130">
        <v>25</v>
      </c>
      <c r="N230" s="129"/>
      <c r="O230" s="129" t="s">
        <v>492</v>
      </c>
      <c r="P230" s="135">
        <f>VLOOKUP(O230,References!$B$7:$F$201,5,FALSE)</f>
        <v>84</v>
      </c>
    </row>
    <row r="231" spans="1:18" ht="16" x14ac:dyDescent="0.2">
      <c r="A231" s="923"/>
      <c r="B231" s="924"/>
      <c r="C231" s="921"/>
      <c r="D231" s="126">
        <v>-1.65</v>
      </c>
      <c r="E231" s="128" t="s">
        <v>652</v>
      </c>
      <c r="F231" s="127" t="s">
        <v>658</v>
      </c>
      <c r="G231" s="154">
        <f t="shared" si="99"/>
        <v>55.496935037734467</v>
      </c>
      <c r="H231" s="154">
        <f t="shared" si="102"/>
        <v>1.8019013109824213E-2</v>
      </c>
      <c r="I231" s="154">
        <f t="shared" si="100"/>
        <v>5.477121642016745E-4</v>
      </c>
      <c r="J231" s="154">
        <f t="shared" si="103"/>
        <v>1825.7765033529315</v>
      </c>
      <c r="K231" s="154">
        <f t="shared" si="101"/>
        <v>2.2387211385683389E-2</v>
      </c>
      <c r="L231" s="154">
        <f t="shared" si="104"/>
        <v>-1.65</v>
      </c>
      <c r="M231" s="130">
        <v>25</v>
      </c>
      <c r="N231" s="129"/>
      <c r="O231" s="129" t="s">
        <v>492</v>
      </c>
      <c r="P231" s="135">
        <f>VLOOKUP(O231,References!$B$7:$F$201,5,FALSE)</f>
        <v>84</v>
      </c>
      <c r="R231" s="640"/>
    </row>
    <row r="232" spans="1:18" ht="16" x14ac:dyDescent="0.2">
      <c r="A232" s="923"/>
      <c r="B232" s="924"/>
      <c r="C232" s="921"/>
      <c r="D232" s="128">
        <v>0.59</v>
      </c>
      <c r="E232" s="128" t="s">
        <v>652</v>
      </c>
      <c r="F232" s="127" t="s">
        <v>657</v>
      </c>
      <c r="G232" s="154">
        <f t="shared" si="99"/>
        <v>9644.2619701625263</v>
      </c>
      <c r="H232" s="154">
        <f t="shared" si="102"/>
        <v>1.0368859774794648E-4</v>
      </c>
      <c r="I232" s="154">
        <f t="shared" si="100"/>
        <v>9.5181465286578462E-2</v>
      </c>
      <c r="J232" s="154">
        <f t="shared" si="103"/>
        <v>10.506247166810637</v>
      </c>
      <c r="K232" s="154">
        <f t="shared" si="101"/>
        <v>3.8904514499428067</v>
      </c>
      <c r="L232" s="154">
        <f t="shared" si="104"/>
        <v>0.59</v>
      </c>
      <c r="M232" s="128">
        <v>25</v>
      </c>
      <c r="N232" s="129"/>
      <c r="O232" s="129" t="s">
        <v>492</v>
      </c>
      <c r="P232" s="135">
        <f>VLOOKUP(O232,References!$B$7:$F$201,5,FALSE)</f>
        <v>84</v>
      </c>
    </row>
    <row r="233" spans="1:18" x14ac:dyDescent="0.2">
      <c r="A233" s="923"/>
      <c r="B233" s="924"/>
      <c r="C233" s="921"/>
      <c r="D233" s="126">
        <v>5039</v>
      </c>
      <c r="E233" s="126" t="s">
        <v>654</v>
      </c>
      <c r="F233" s="127" t="s">
        <v>653</v>
      </c>
      <c r="G233" s="154">
        <f t="shared" si="99"/>
        <v>5039</v>
      </c>
      <c r="H233" s="154">
        <f t="shared" si="102"/>
        <v>1.9845207382417147E-4</v>
      </c>
      <c r="I233" s="154">
        <f t="shared" si="100"/>
        <v>4.9731063409819885E-2</v>
      </c>
      <c r="J233" s="154">
        <f t="shared" si="103"/>
        <v>20.108156380234174</v>
      </c>
      <c r="K233" s="154">
        <f t="shared" si="101"/>
        <v>2.0327097000177572</v>
      </c>
      <c r="L233" s="154">
        <f t="shared" si="104"/>
        <v>0.30807535961066024</v>
      </c>
      <c r="M233" s="128">
        <v>25</v>
      </c>
      <c r="N233" s="129"/>
      <c r="O233" s="129" t="s">
        <v>668</v>
      </c>
      <c r="P233" s="135">
        <f>VLOOKUP(O233,References!$B$7:$F$201,5,FALSE)</f>
        <v>87</v>
      </c>
    </row>
    <row r="234" spans="1:18" x14ac:dyDescent="0.2">
      <c r="A234" s="923"/>
      <c r="B234" s="924"/>
      <c r="C234" s="921"/>
      <c r="D234" s="126">
        <v>3506</v>
      </c>
      <c r="E234" s="126" t="s">
        <v>654</v>
      </c>
      <c r="F234" s="127" t="s">
        <v>666</v>
      </c>
      <c r="G234" s="154">
        <f t="shared" si="99"/>
        <v>3506</v>
      </c>
      <c r="H234" s="154">
        <f t="shared" si="102"/>
        <v>2.8522532800912719E-4</v>
      </c>
      <c r="I234" s="154">
        <f t="shared" si="100"/>
        <v>3.460152973106341E-2</v>
      </c>
      <c r="J234" s="154">
        <f t="shared" si="103"/>
        <v>28.900456360524814</v>
      </c>
      <c r="K234" s="154">
        <f t="shared" si="101"/>
        <v>1.4143044668113232</v>
      </c>
      <c r="L234" s="154">
        <f t="shared" si="104"/>
        <v>0.1505429130126677</v>
      </c>
      <c r="M234" s="130">
        <v>25</v>
      </c>
      <c r="N234" s="129"/>
      <c r="O234" s="129" t="s">
        <v>577</v>
      </c>
      <c r="P234" s="135">
        <f>VLOOKUP(O234,References!$B$7:$F$201,5,FALSE)</f>
        <v>90</v>
      </c>
    </row>
    <row r="235" spans="1:18" x14ac:dyDescent="0.2">
      <c r="A235" s="923"/>
      <c r="B235" s="924"/>
      <c r="C235" s="921"/>
      <c r="D235" s="126">
        <v>3.54</v>
      </c>
      <c r="E235" s="126" t="s">
        <v>652</v>
      </c>
      <c r="F235" s="481" t="s">
        <v>664</v>
      </c>
      <c r="G235" s="154">
        <f t="shared" si="96"/>
        <v>8595457.5285149682</v>
      </c>
      <c r="H235" s="154">
        <f t="shared" si="82"/>
        <v>1.163405201738888E-7</v>
      </c>
      <c r="I235" s="154">
        <f t="shared" si="97"/>
        <v>84.830570229607716</v>
      </c>
      <c r="J235" s="154">
        <f t="shared" si="84"/>
        <v>1.1788203206619236E-2</v>
      </c>
      <c r="K235" s="154">
        <f t="shared" si="98"/>
        <v>3467.3685045253224</v>
      </c>
      <c r="L235" s="154">
        <f t="shared" si="86"/>
        <v>3.54</v>
      </c>
      <c r="M235" s="126">
        <v>25</v>
      </c>
      <c r="N235" s="129"/>
      <c r="O235" s="129" t="s">
        <v>580</v>
      </c>
      <c r="P235" s="135">
        <f>VLOOKUP(O235,References!$B$7:$F$201,5,FALSE)</f>
        <v>44</v>
      </c>
    </row>
    <row r="236" spans="1:18" ht="16" x14ac:dyDescent="0.2">
      <c r="A236" s="923"/>
      <c r="B236" s="924"/>
      <c r="C236" s="921"/>
      <c r="D236" s="126">
        <v>0.2</v>
      </c>
      <c r="E236" s="128" t="s">
        <v>660</v>
      </c>
      <c r="F236" s="127" t="s">
        <v>655</v>
      </c>
      <c r="G236" s="154">
        <f>IF(ISBLANK(D236),"",IF(E236="log",K236*R_Pa*(M236+273.15)*0.001,IF(E236="dimensionless",K236*R_Pa*(M236+273.15)*0.001,IF(E236="Pa-m3/mol",D236,IF(E236="log Pa-m3/mol",10^D236,IF(E236="mol/dm3-atm",I236*101325,IF(E236="atm-m3/mol",I236*101325,0)))))))</f>
        <v>20265</v>
      </c>
      <c r="H236" s="154">
        <f>IF(ISBLANK(D236),"",1/G236)</f>
        <v>4.9346163335800639E-5</v>
      </c>
      <c r="I236" s="154">
        <f>IF(ISBLANK(D236),"",IF(E236="log",K236*R_atm*(M236+273.15)*0.001,IF(E236="dimensionless",K236*R_atm*(M236+273.15)*0.001,IF(E236="Pa-m3/mol",D236/101325,IF(E236="log Pa-m3/mol",(10^D236)/101325,IF(E236="mol/dm3-atm",1/(D236*1000),IF(E236="atm-m3/mol",D236,0)))))))</f>
        <v>0.2</v>
      </c>
      <c r="J236" s="154">
        <f>IF(ISBLANK(D236),"",1/I236)</f>
        <v>5</v>
      </c>
      <c r="K236" s="154">
        <f>IF(ISBLANK(D236),"",IF(E236="log",10^D236,IF(E236="dimensionless",D236,I236/(R_atm*(M236+273.15)*0.001))))</f>
        <v>8.1748089047151922</v>
      </c>
      <c r="L236" s="154">
        <f>IF(ISBLANK(D236),"",IF(E236="log",D236,IF(E236="dimensionless",LOG(D236),LOG(K236))))</f>
        <v>0.91247760933260347</v>
      </c>
      <c r="M236" s="130">
        <v>25</v>
      </c>
      <c r="N236" s="129"/>
      <c r="O236" s="129" t="s">
        <v>498</v>
      </c>
      <c r="P236" s="135">
        <f>VLOOKUP(O236,References!$B$7:$F$201,5,FALSE)</f>
        <v>89</v>
      </c>
    </row>
    <row r="237" spans="1:18" ht="16" x14ac:dyDescent="0.2">
      <c r="A237" s="934"/>
      <c r="B237" s="936"/>
      <c r="C237" s="922"/>
      <c r="D237" s="176">
        <v>2.0700000000000001E-10</v>
      </c>
      <c r="E237" s="177" t="s">
        <v>660</v>
      </c>
      <c r="F237" s="178" t="s">
        <v>661</v>
      </c>
      <c r="G237" s="179">
        <f t="shared" si="96"/>
        <v>2.0974275000000002E-5</v>
      </c>
      <c r="H237" s="179">
        <f t="shared" si="82"/>
        <v>47677.452498358107</v>
      </c>
      <c r="I237" s="179">
        <f t="shared" si="97"/>
        <v>2.0700000000000001E-10</v>
      </c>
      <c r="J237" s="179">
        <f t="shared" si="84"/>
        <v>4830917874.3961353</v>
      </c>
      <c r="K237" s="179">
        <f t="shared" si="98"/>
        <v>8.460927216380223E-9</v>
      </c>
      <c r="L237" s="179">
        <f t="shared" si="86"/>
        <v>-8.07258204087446</v>
      </c>
      <c r="M237" s="177">
        <v>25</v>
      </c>
      <c r="N237" s="181"/>
      <c r="O237" s="181" t="s">
        <v>662</v>
      </c>
      <c r="P237" s="190">
        <f>VLOOKUP(O237,References!$B$7:$F$201,5,FALSE)</f>
        <v>26</v>
      </c>
    </row>
    <row r="238" spans="1:18" x14ac:dyDescent="0.2">
      <c r="A238" s="923" t="s">
        <v>88</v>
      </c>
      <c r="B238" s="924" t="s">
        <v>87</v>
      </c>
      <c r="C238" s="921" t="s">
        <v>29</v>
      </c>
      <c r="D238" s="126">
        <v>0.94</v>
      </c>
      <c r="E238" s="126" t="s">
        <v>652</v>
      </c>
      <c r="F238" s="127" t="s">
        <v>657</v>
      </c>
      <c r="G238" s="154">
        <f>IF(ISBLANK(D238),"",IF(E238="log",K238*R_Pa*(M238+273.15)*0.001,IF(E238="dimensionless",K238*R_Pa*(M238+273.15)*0.001,IF(E238="Pa-m3/mol",D238,IF(E238="log Pa-m3/mol",10^D238,IF(E238="mol/dm3-atm",I238*101325,IF(E238="atm-m3/mol",I238*101325,0)))))))</f>
        <v>21590.81313849358</v>
      </c>
      <c r="H238" s="154">
        <f>IF(ISBLANK(D238),"",1/G238)</f>
        <v>4.6315995307149015E-5</v>
      </c>
      <c r="I238" s="154">
        <f>IF(ISBLANK(D238),"",IF(E238="log",K238*R_atm*(M238+273.15)*0.001,IF(E238="dimensionless",K238*R_atm*(M238+273.15)*0.001,IF(E238="Pa-m3/mol",D238/101325,IF(E238="log Pa-m3/mol",(10^D238)/101325,IF(E238="mol/dm3-atm",1/(D238*1000),IF(E238="atm-m3/mol",D238,0)))))))</f>
        <v>0.21308475833697171</v>
      </c>
      <c r="J238" s="154">
        <f>IF(ISBLANK(D238),"",1/I238)</f>
        <v>4.6929682244968571</v>
      </c>
      <c r="K238" s="154">
        <f>IF(ISBLANK(D238),"",IF(E238="log",10^D238,IF(E238="dimensionless",D238,I238/(R_atm*(M238+273.15)*0.001))))</f>
        <v>8.709635899560805</v>
      </c>
      <c r="L238" s="154">
        <f>IF(ISBLANK(D238),"",IF(E238="log",D238,IF(E238="dimensionless",LOG(D238),LOG(K238))))</f>
        <v>0.94</v>
      </c>
      <c r="M238" s="126">
        <v>25</v>
      </c>
      <c r="N238" s="129"/>
      <c r="O238" s="129" t="s">
        <v>504</v>
      </c>
      <c r="P238" s="135">
        <f>VLOOKUP(O238,References!$B$7:$F$201,5,FALSE)</f>
        <v>8</v>
      </c>
    </row>
    <row r="239" spans="1:18" x14ac:dyDescent="0.2">
      <c r="A239" s="923"/>
      <c r="B239" s="924"/>
      <c r="C239" s="921"/>
      <c r="D239" s="126">
        <v>0.89</v>
      </c>
      <c r="E239" s="126" t="s">
        <v>652</v>
      </c>
      <c r="F239" s="127" t="s">
        <v>655</v>
      </c>
      <c r="G239" s="154">
        <f>IF(ISBLANK(D239),"",IF(E239="log",K239*R_Pa*(M239+273.15)*0.001,IF(E239="dimensionless",K239*R_Pa*(M239+273.15)*0.001,IF(E239="Pa-m3/mol",D239,IF(E239="log Pa-m3/mol",10^D239,IF(E239="mol/dm3-atm",I239*101325,IF(E239="atm-m3/mol",I239*101325,0)))))))</f>
        <v>19242.832464752813</v>
      </c>
      <c r="H239" s="154">
        <f>IF(ISBLANK(D239),"",1/G239)</f>
        <v>5.1967401463984302E-5</v>
      </c>
      <c r="I239" s="154">
        <f>IF(ISBLANK(D239),"",IF(E239="log",K239*R_atm*(M239+273.15)*0.001,IF(E239="dimensionless",K239*R_atm*(M239+273.15)*0.001,IF(E239="Pa-m3/mol",D239/101325,IF(E239="log Pa-m3/mol",(10^D239)/101325,IF(E239="mol/dm3-atm",1/(D239*1000),IF(E239="atm-m3/mol",D239,0)))))))</f>
        <v>0.18991199076982862</v>
      </c>
      <c r="J239" s="154">
        <f>IF(ISBLANK(D239),"",1/I239)</f>
        <v>5.2655969533381901</v>
      </c>
      <c r="K239" s="154">
        <f>IF(ISBLANK(D239),"",IF(E239="log",10^D239,IF(E239="dimensionless",D239,I239/(R_atm*(M239+273.15)*0.001))))</f>
        <v>7.7624711662869199</v>
      </c>
      <c r="L239" s="154">
        <f>IF(ISBLANK(D239),"",IF(E239="log",D239,IF(E239="dimensionless",LOG(D239),LOG(K239))))</f>
        <v>0.89</v>
      </c>
      <c r="M239" s="126">
        <v>25</v>
      </c>
      <c r="N239" s="129"/>
      <c r="O239" s="129" t="s">
        <v>504</v>
      </c>
      <c r="P239" s="135">
        <f>VLOOKUP(O239,References!$B$7:$F$201,5,FALSE)</f>
        <v>8</v>
      </c>
    </row>
    <row r="240" spans="1:18" ht="16" x14ac:dyDescent="0.2">
      <c r="A240" s="923"/>
      <c r="B240" s="924"/>
      <c r="C240" s="921"/>
      <c r="D240" s="126">
        <v>0.56000000000000005</v>
      </c>
      <c r="E240" s="128" t="s">
        <v>652</v>
      </c>
      <c r="F240" s="127" t="s">
        <v>570</v>
      </c>
      <c r="G240" s="154">
        <f>IF(ISBLANK(D240),"",IF(E240="log",K240*R_Pa*(M240+273.15)*0.001,IF(E240="dimensionless",K240*R_Pa*(M240+273.15)*0.001,IF(E240="Pa-m3/mol",D240,IF(E240="log Pa-m3/mol",10^D240,IF(E240="mol/dm3-atm",I240*101325,IF(E240="atm-m3/mol",I240*101325,0)))))))</f>
        <v>9000.5489616670384</v>
      </c>
      <c r="H240" s="154">
        <f>IF(ISBLANK(D240),"",1/G240)</f>
        <v>1.1110433421994127E-4</v>
      </c>
      <c r="I240" s="154">
        <f>IF(ISBLANK(D240),"",IF(E240="log",K240*R_atm*(M240+273.15)*0.001,IF(E240="dimensionless",K240*R_atm*(M240+273.15)*0.001,IF(E240="Pa-m3/mol",D240/101325,IF(E240="log Pa-m3/mol",(10^D240)/101325,IF(E240="mol/dm3-atm",1/(D240*1000),IF(E240="atm-m3/mol",D240,0)))))))</f>
        <v>8.8828511834858848E-2</v>
      </c>
      <c r="J240" s="154">
        <f>IF(ISBLANK(D240),"",1/I240)</f>
        <v>11.257646664835507</v>
      </c>
      <c r="K240" s="154">
        <f>IF(ISBLANK(D240),"",IF(E240="log",10^D240,IF(E240="dimensionless",D240,I240/(R_atm*(M240+273.15)*0.001))))</f>
        <v>3.630780547701014</v>
      </c>
      <c r="L240" s="154">
        <f>IF(ISBLANK(D240),"",IF(E240="log",D240,IF(E240="dimensionless",LOG(D240),LOG(K240))))</f>
        <v>0.56000000000000005</v>
      </c>
      <c r="M240" s="128">
        <v>25</v>
      </c>
      <c r="N240" s="129"/>
      <c r="O240" s="129" t="s">
        <v>579</v>
      </c>
      <c r="P240" s="135">
        <f>VLOOKUP(O240,References!$B$7:$F$201,5,FALSE)</f>
        <v>28</v>
      </c>
    </row>
    <row r="241" spans="1:16" x14ac:dyDescent="0.2">
      <c r="A241" s="923"/>
      <c r="B241" s="924"/>
      <c r="C241" s="921"/>
      <c r="D241" s="164">
        <v>3.6685951795037521</v>
      </c>
      <c r="E241" s="126" t="s">
        <v>652</v>
      </c>
      <c r="F241" s="127" t="s">
        <v>658</v>
      </c>
      <c r="G241" s="154">
        <f t="shared" ref="G241:G251" si="105">IF(ISBLANK(D241),"",IF(E241="log",K241*R_Pa*(M241+273.15)*0.001,IF(E241="dimensionless",K241*R_Pa*(M241+273.15)*0.001,IF(E241="Pa-m3/mol",D241,IF(E241="log Pa-m3/mol",10^D241,IF(E241="mol/dm3-atm",I241*101325,IF(E241="atm-m3/mol",I241*101325,0)))))))</f>
        <v>11557507.348641615</v>
      </c>
      <c r="H241" s="154">
        <f t="shared" si="82"/>
        <v>8.652384721326028E-8</v>
      </c>
      <c r="I241" s="154">
        <f t="shared" ref="I241:I251" si="106">IF(ISBLANK(D241),"",IF(E241="log",K241*R_atm*(M241+273.15)*0.001,IF(E241="dimensionless",K241*R_atm*(M241+273.15)*0.001,IF(E241="Pa-m3/mol",D241/101325,IF(E241="log Pa-m3/mol",(10^D241)/101325,IF(E241="mol/dm3-atm",1/(D241*1000),IF(E241="atm-m3/mol",D241,0)))))))</f>
        <v>114.06372907615751</v>
      </c>
      <c r="J241" s="154">
        <f t="shared" si="84"/>
        <v>8.767028818883563E-3</v>
      </c>
      <c r="K241" s="154">
        <f t="shared" ref="K241:K251" si="107">IF(ISBLANK(D241),"",IF(E241="log",10^D241,IF(E241="dimensionless",D241,I241/(R_atm*(M241+273.15)*0.001))))</f>
        <v>4662.2459407839669</v>
      </c>
      <c r="L241" s="154">
        <f t="shared" si="86"/>
        <v>3.6685951795037521</v>
      </c>
      <c r="M241" s="128">
        <v>25</v>
      </c>
      <c r="N241" s="129"/>
      <c r="O241" s="129" t="s">
        <v>656</v>
      </c>
      <c r="P241" s="135">
        <f>VLOOKUP(O241,References!$B$7:$F$201,5,FALSE)</f>
        <v>93</v>
      </c>
    </row>
    <row r="242" spans="1:16" x14ac:dyDescent="0.2">
      <c r="A242" s="923"/>
      <c r="B242" s="924"/>
      <c r="C242" s="921"/>
      <c r="D242" s="164">
        <v>2.1731226010837599</v>
      </c>
      <c r="E242" s="126" t="s">
        <v>652</v>
      </c>
      <c r="F242" s="127" t="s">
        <v>655</v>
      </c>
      <c r="G242" s="154">
        <f t="shared" si="105"/>
        <v>369310.45273593481</v>
      </c>
      <c r="H242" s="154">
        <f t="shared" si="82"/>
        <v>2.7077489753993568E-6</v>
      </c>
      <c r="I242" s="154">
        <f t="shared" si="106"/>
        <v>3.6448107844651978</v>
      </c>
      <c r="J242" s="154">
        <f t="shared" si="84"/>
        <v>0.2743626649323388</v>
      </c>
      <c r="K242" s="154">
        <f t="shared" si="107"/>
        <v>148.97815828424029</v>
      </c>
      <c r="L242" s="154">
        <f t="shared" si="86"/>
        <v>2.1731226010837599</v>
      </c>
      <c r="M242" s="128">
        <v>25</v>
      </c>
      <c r="N242" s="129"/>
      <c r="O242" s="129" t="s">
        <v>656</v>
      </c>
      <c r="P242" s="135">
        <f>VLOOKUP(O242,References!$B$7:$F$201,5,FALSE)</f>
        <v>93</v>
      </c>
    </row>
    <row r="243" spans="1:16" x14ac:dyDescent="0.2">
      <c r="A243" s="923"/>
      <c r="B243" s="924"/>
      <c r="C243" s="921"/>
      <c r="D243" s="164">
        <v>0.44425056382338907</v>
      </c>
      <c r="E243" s="126" t="s">
        <v>652</v>
      </c>
      <c r="F243" s="127" t="s">
        <v>657</v>
      </c>
      <c r="G243" s="154">
        <f t="shared" si="105"/>
        <v>6894.7664958764435</v>
      </c>
      <c r="H243" s="154">
        <f t="shared" si="82"/>
        <v>1.4503754414280318E-4</v>
      </c>
      <c r="I243" s="154">
        <f t="shared" si="106"/>
        <v>6.8046054733545219E-2</v>
      </c>
      <c r="J243" s="154">
        <f t="shared" si="84"/>
        <v>14.695929160269475</v>
      </c>
      <c r="K243" s="154">
        <f t="shared" si="107"/>
        <v>2.7813174708326138</v>
      </c>
      <c r="L243" s="154">
        <f t="shared" si="86"/>
        <v>0.44425056382338907</v>
      </c>
      <c r="M243" s="128">
        <v>25</v>
      </c>
      <c r="N243" s="129"/>
      <c r="O243" s="129" t="s">
        <v>656</v>
      </c>
      <c r="P243" s="135">
        <f>VLOOKUP(O243,References!$B$7:$F$201,5,FALSE)</f>
        <v>93</v>
      </c>
    </row>
    <row r="244" spans="1:16" x14ac:dyDescent="0.2">
      <c r="A244" s="923"/>
      <c r="B244" s="924"/>
      <c r="C244" s="921"/>
      <c r="D244" s="164">
        <v>4.3935949999999995</v>
      </c>
      <c r="E244" s="126" t="s">
        <v>652</v>
      </c>
      <c r="F244" s="127" t="s">
        <v>659</v>
      </c>
      <c r="G244" s="154">
        <f t="shared" si="105"/>
        <v>61356983.294554599</v>
      </c>
      <c r="H244" s="154">
        <f t="shared" si="82"/>
        <v>1.6298063338598812E-8</v>
      </c>
      <c r="I244" s="154">
        <f t="shared" si="106"/>
        <v>605.54634388901877</v>
      </c>
      <c r="J244" s="154">
        <f t="shared" si="84"/>
        <v>1.6514012677835185E-3</v>
      </c>
      <c r="K244" s="154">
        <f t="shared" si="107"/>
        <v>24751.12822120839</v>
      </c>
      <c r="L244" s="154">
        <f t="shared" si="86"/>
        <v>4.3935949999999995</v>
      </c>
      <c r="M244" s="128">
        <v>25</v>
      </c>
      <c r="N244" s="129"/>
      <c r="O244" s="129" t="s">
        <v>656</v>
      </c>
      <c r="P244" s="135">
        <f>VLOOKUP(O244,References!$B$7:$F$201,5,FALSE)</f>
        <v>93</v>
      </c>
    </row>
    <row r="245" spans="1:16" ht="16" x14ac:dyDescent="0.2">
      <c r="A245" s="923"/>
      <c r="B245" s="924"/>
      <c r="C245" s="921"/>
      <c r="D245" s="126">
        <v>1.1200000000000001</v>
      </c>
      <c r="E245" s="128" t="s">
        <v>652</v>
      </c>
      <c r="F245" s="127" t="s">
        <v>657</v>
      </c>
      <c r="G245" s="154">
        <f>IF(ISBLANK(D245),"",IF(E245="log",K245*R_Pa*(M245+273.15)*0.001,IF(E245="dimensionless",K245*R_Pa*(M245+273.15)*0.001,IF(E245="Pa-m3/mol",D245,IF(E245="log Pa-m3/mol",10^D245,IF(E245="mol/dm3-atm",I245*101325,IF(E245="atm-m3/mol",I245*101325,0)))))))</f>
        <v>32679.018088651243</v>
      </c>
      <c r="H245" s="154">
        <f>IF(ISBLANK(D245),"",1/G245)</f>
        <v>3.0600674637383906E-5</v>
      </c>
      <c r="I245" s="154">
        <f>IF(ISBLANK(D245),"",IF(E245="log",K245*R_atm*(M245+273.15)*0.001,IF(E245="dimensionless",K245*R_atm*(M245+273.15)*0.001,IF(E245="Pa-m3/mol",D245/101325,IF(E245="log Pa-m3/mol",(10^D245)/101325,IF(E245="mol/dm3-atm",1/(D245*1000),IF(E245="atm-m3/mol",D245,0)))))))</f>
        <v>0.32251683285123478</v>
      </c>
      <c r="J245" s="154">
        <f>IF(ISBLANK(D245),"",1/I245)</f>
        <v>3.1006133576329127</v>
      </c>
      <c r="K245" s="154">
        <f>IF(ISBLANK(D245),"",IF(E245="log",10^D245,IF(E245="dimensionless",D245,I245/(R_atm*(M245+273.15)*0.001))))</f>
        <v>13.182567385564075</v>
      </c>
      <c r="L245" s="154">
        <f>IF(ISBLANK(D245),"",IF(E245="log",D245,IF(E245="dimensionless",LOG(D245),LOG(K245))))</f>
        <v>1.1200000000000001</v>
      </c>
      <c r="M245" s="130">
        <v>25</v>
      </c>
      <c r="N245" s="129"/>
      <c r="O245" s="129" t="s">
        <v>492</v>
      </c>
      <c r="P245" s="135">
        <f>VLOOKUP(O245,References!$B$7:$F$201,5,FALSE)</f>
        <v>84</v>
      </c>
    </row>
    <row r="246" spans="1:16" ht="16" x14ac:dyDescent="0.2">
      <c r="A246" s="923"/>
      <c r="B246" s="924"/>
      <c r="C246" s="921"/>
      <c r="D246" s="126">
        <v>-1.71</v>
      </c>
      <c r="E246" s="128" t="s">
        <v>652</v>
      </c>
      <c r="F246" s="127" t="s">
        <v>655</v>
      </c>
      <c r="G246" s="154">
        <f>IF(ISBLANK(D246),"",IF(E246="log",K246*R_Pa*(M246+273.15)*0.001,IF(E246="dimensionless",K246*R_Pa*(M246+273.15)*0.001,IF(E246="Pa-m3/mol",D246,IF(E246="log Pa-m3/mol",10^D246,IF(E246="mol/dm3-atm",I246*101325,IF(E246="atm-m3/mol",I246*101325,0)))))))</f>
        <v>48.335809772024618</v>
      </c>
      <c r="H246" s="154">
        <f>IF(ISBLANK(D246),"",1/G246)</f>
        <v>2.0688595157844471E-2</v>
      </c>
      <c r="I246" s="154">
        <f>IF(ISBLANK(D246),"",IF(E246="log",K246*R_atm*(M246+273.15)*0.001,IF(E246="dimensionless",K246*R_atm*(M246+273.15)*0.001,IF(E246="Pa-m3/mol",D246/101325,IF(E246="log Pa-m3/mol",(10^D246)/101325,IF(E246="mol/dm3-atm",1/(D246*1000),IF(E246="atm-m3/mol",D246,0)))))))</f>
        <v>4.770373527957049E-4</v>
      </c>
      <c r="J246" s="154">
        <f>IF(ISBLANK(D246),"",1/I246)</f>
        <v>2096.2719043685834</v>
      </c>
      <c r="K246" s="154">
        <f>IF(ISBLANK(D246),"",IF(E246="log",10^D246,IF(E246="dimensionless",D246,I246/(R_atm*(M246+273.15)*0.001))))</f>
        <v>1.9498445997580452E-2</v>
      </c>
      <c r="L246" s="154">
        <f>IF(ISBLANK(D246),"",IF(E246="log",D246,IF(E246="dimensionless",LOG(D246),LOG(K246))))</f>
        <v>-1.71</v>
      </c>
      <c r="M246" s="130">
        <v>25</v>
      </c>
      <c r="N246" s="129"/>
      <c r="O246" s="129" t="s">
        <v>492</v>
      </c>
      <c r="P246" s="135">
        <f>VLOOKUP(O246,References!$B$7:$F$201,5,FALSE)</f>
        <v>84</v>
      </c>
    </row>
    <row r="247" spans="1:16" ht="16" x14ac:dyDescent="0.2">
      <c r="A247" s="923"/>
      <c r="B247" s="924"/>
      <c r="C247" s="921"/>
      <c r="D247" s="126">
        <v>-2.0699999999999998</v>
      </c>
      <c r="E247" s="128" t="s">
        <v>652</v>
      </c>
      <c r="F247" s="127" t="s">
        <v>658</v>
      </c>
      <c r="G247" s="154">
        <f>IF(ISBLANK(D247),"",IF(E247="log",K247*R_Pa*(M247+273.15)*0.001,IF(E247="dimensionless",K247*R_Pa*(M247+273.15)*0.001,IF(E247="Pa-m3/mol",D247,IF(E247="log Pa-m3/mol",10^D247,IF(E247="mol/dm3-atm",I247*101325,IF(E247="atm-m3/mol",I247*101325,0)))))))</f>
        <v>21.099346229637682</v>
      </c>
      <c r="H247" s="154">
        <f>IF(ISBLANK(D247),"",1/G247)</f>
        <v>4.7394833428313861E-2</v>
      </c>
      <c r="I247" s="154">
        <f>IF(ISBLANK(D247),"",IF(E247="log",K247*R_atm*(M247+273.15)*0.001,IF(E247="dimensionless",K247*R_atm*(M247+273.15)*0.001,IF(E247="Pa-m3/mol",D247/101325,IF(E247="log Pa-m3/mol",(10^D247)/101325,IF(E247="mol/dm3-atm",1/(D247*1000),IF(E247="atm-m3/mol",D247,0)))))))</f>
        <v>2.0823435706526287E-4</v>
      </c>
      <c r="J247" s="154">
        <f>IF(ISBLANK(D247),"",1/I247)</f>
        <v>4802.281497123884</v>
      </c>
      <c r="K247" s="154">
        <f>IF(ISBLANK(D247),"",IF(E247="log",10^D247,IF(E247="dimensionless",D247,I247/(R_atm*(M247+273.15)*0.001))))</f>
        <v>8.5113803820237675E-3</v>
      </c>
      <c r="L247" s="154">
        <f>IF(ISBLANK(D247),"",IF(E247="log",D247,IF(E247="dimensionless",LOG(D247),LOG(K247))))</f>
        <v>-2.0699999999999998</v>
      </c>
      <c r="M247" s="130">
        <v>25</v>
      </c>
      <c r="N247" s="129"/>
      <c r="O247" s="129" t="s">
        <v>492</v>
      </c>
      <c r="P247" s="135">
        <f>VLOOKUP(O247,References!$B$7:$F$201,5,FALSE)</f>
        <v>84</v>
      </c>
    </row>
    <row r="248" spans="1:16" x14ac:dyDescent="0.2">
      <c r="A248" s="923"/>
      <c r="B248" s="924"/>
      <c r="C248" s="921"/>
      <c r="D248" s="126">
        <v>7776</v>
      </c>
      <c r="E248" s="126" t="s">
        <v>654</v>
      </c>
      <c r="F248" s="127" t="s">
        <v>653</v>
      </c>
      <c r="G248" s="154">
        <f t="shared" si="105"/>
        <v>7776</v>
      </c>
      <c r="H248" s="154">
        <f t="shared" si="82"/>
        <v>1.286008230452675E-4</v>
      </c>
      <c r="I248" s="154">
        <f t="shared" si="106"/>
        <v>7.6743153219837157E-2</v>
      </c>
      <c r="J248" s="154">
        <f t="shared" si="84"/>
        <v>13.030478395061728</v>
      </c>
      <c r="K248" s="154">
        <f t="shared" si="107"/>
        <v>3.1368030615872358</v>
      </c>
      <c r="L248" s="154">
        <f t="shared" si="86"/>
        <v>0.49648725317310971</v>
      </c>
      <c r="M248" s="128">
        <v>25</v>
      </c>
      <c r="N248" s="129"/>
      <c r="O248" s="129" t="s">
        <v>668</v>
      </c>
      <c r="P248" s="135">
        <f>VLOOKUP(O248,References!$B$7:$F$201,5,FALSE)</f>
        <v>87</v>
      </c>
    </row>
    <row r="249" spans="1:16" x14ac:dyDescent="0.2">
      <c r="A249" s="923"/>
      <c r="B249" s="924"/>
      <c r="C249" s="921"/>
      <c r="D249" s="126">
        <v>9202</v>
      </c>
      <c r="E249" s="126" t="s">
        <v>654</v>
      </c>
      <c r="F249" s="127" t="s">
        <v>666</v>
      </c>
      <c r="G249" s="154">
        <f>IF(ISBLANK(D249),"",IF(E249="log",K249*R_Pa*(M249+273.15)*0.001,IF(E249="dimensionless",K249*R_Pa*(M249+273.15)*0.001,IF(E249="Pa-m3/mol",D249,IF(E249="log Pa-m3/mol",10^D249,IF(E249="mol/dm3-atm",I249*101325,IF(E249="atm-m3/mol",I249*101325,0)))))))</f>
        <v>9202</v>
      </c>
      <c r="H249" s="154">
        <f>IF(ISBLANK(D249),"",1/G249)</f>
        <v>1.0867202782003912E-4</v>
      </c>
      <c r="I249" s="154">
        <f>IF(ISBLANK(D249),"",IF(E249="log",K249*R_atm*(M249+273.15)*0.001,IF(E249="dimensionless",K249*R_atm*(M249+273.15)*0.001,IF(E249="Pa-m3/mol",D249/101325,IF(E249="log Pa-m3/mol",(10^D249)/101325,IF(E249="mol/dm3-atm",1/(D249*1000),IF(E249="atm-m3/mol",D249,0)))))))</f>
        <v>9.0816679003207501E-2</v>
      </c>
      <c r="J249" s="154">
        <f>IF(ISBLANK(D249),"",1/I249)</f>
        <v>11.011193218865463</v>
      </c>
      <c r="K249" s="154">
        <f>IF(ISBLANK(D249),"",IF(E249="log",10^D249,IF(E249="dimensionless",D249,I249/(R_atm*(M249+273.15)*0.001))))</f>
        <v>3.712044981060409</v>
      </c>
      <c r="L249" s="154">
        <f>IF(ISBLANK(D249),"",IF(E249="log",D249,IF(E249="dimensionless",LOG(D249),LOG(K249))))</f>
        <v>0.56961323018366894</v>
      </c>
      <c r="M249" s="130">
        <v>25</v>
      </c>
      <c r="N249" s="129"/>
      <c r="O249" s="129" t="s">
        <v>577</v>
      </c>
      <c r="P249" s="135">
        <f>VLOOKUP(O249,References!$B$7:$F$201,5,FALSE)</f>
        <v>90</v>
      </c>
    </row>
    <row r="250" spans="1:16" x14ac:dyDescent="0.2">
      <c r="A250" s="923"/>
      <c r="B250" s="924"/>
      <c r="C250" s="921"/>
      <c r="D250" s="126">
        <v>4.67</v>
      </c>
      <c r="E250" s="126" t="s">
        <v>652</v>
      </c>
      <c r="F250" s="481" t="s">
        <v>664</v>
      </c>
      <c r="G250" s="154">
        <f>IF(ISBLANK(D250),"",IF(E250="log",K250*R_Pa*(M250+273.15)*0.001,IF(E250="dimensionless",K250*R_Pa*(M250+273.15)*0.001,IF(E250="Pa-m3/mol",D250,IF(E250="log Pa-m3/mol",10^D250,IF(E250="mol/dm3-atm",I250*101325,IF(E250="atm-m3/mol",I250*101325,0)))))))</f>
        <v>115949531.64859682</v>
      </c>
      <c r="H250" s="154">
        <f>IF(ISBLANK(D250),"",1/G250)</f>
        <v>8.6244419083179763E-9</v>
      </c>
      <c r="I250" s="154">
        <f>IF(ISBLANK(D250),"",IF(E250="log",K250*R_atm*(M250+273.15)*0.001,IF(E250="dimensionless",K250*R_atm*(M250+273.15)*0.001,IF(E250="Pa-m3/mol",D250/101325,IF(E250="log Pa-m3/mol",(10^D250)/101325,IF(E250="mol/dm3-atm",1/(D250*1000),IF(E250="atm-m3/mol",D250,0)))))))</f>
        <v>1144.3329054882531</v>
      </c>
      <c r="J250" s="154">
        <f>IF(ISBLANK(D250),"",1/I250)</f>
        <v>8.7387157636031572E-4</v>
      </c>
      <c r="K250" s="154">
        <f>IF(ISBLANK(D250),"",IF(E250="log",10^D250,IF(E250="dimensionless",D250,I250/(R_atm*(M250+273.15)*0.001))))</f>
        <v>46773.514128719893</v>
      </c>
      <c r="L250" s="154">
        <f>IF(ISBLANK(D250),"",IF(E250="log",D250,IF(E250="dimensionless",LOG(D250),LOG(K250))))</f>
        <v>4.67</v>
      </c>
      <c r="M250" s="126">
        <v>25</v>
      </c>
      <c r="N250" s="129"/>
      <c r="O250" s="129" t="s">
        <v>580</v>
      </c>
      <c r="P250" s="135">
        <f>VLOOKUP(O250,References!$B$7:$F$201,5,FALSE)</f>
        <v>44</v>
      </c>
    </row>
    <row r="251" spans="1:16" ht="17" thickBot="1" x14ac:dyDescent="0.25">
      <c r="A251" s="923"/>
      <c r="B251" s="924"/>
      <c r="C251" s="921"/>
      <c r="D251" s="126">
        <v>3.6700000000000003E-10</v>
      </c>
      <c r="E251" s="128" t="s">
        <v>660</v>
      </c>
      <c r="F251" s="127" t="s">
        <v>661</v>
      </c>
      <c r="G251" s="154">
        <f t="shared" si="105"/>
        <v>3.7186275000000005E-5</v>
      </c>
      <c r="H251" s="154">
        <f t="shared" si="82"/>
        <v>26891.642144850481</v>
      </c>
      <c r="I251" s="154">
        <f t="shared" si="106"/>
        <v>3.6700000000000003E-10</v>
      </c>
      <c r="J251" s="154">
        <f t="shared" si="84"/>
        <v>2724795640.3269753</v>
      </c>
      <c r="K251" s="154">
        <f t="shared" si="107"/>
        <v>1.5000774340152378E-8</v>
      </c>
      <c r="L251" s="154">
        <f t="shared" si="86"/>
        <v>-7.8238863220792885</v>
      </c>
      <c r="M251" s="128">
        <v>25</v>
      </c>
      <c r="N251" s="129"/>
      <c r="O251" s="129" t="s">
        <v>662</v>
      </c>
      <c r="P251" s="135">
        <f>VLOOKUP(O251,References!$B$7:$F$201,5,FALSE)</f>
        <v>26</v>
      </c>
    </row>
    <row r="252" spans="1:16" ht="16" thickBot="1" x14ac:dyDescent="0.25">
      <c r="A252" s="196" t="s">
        <v>186</v>
      </c>
      <c r="B252" s="198" t="s">
        <v>185</v>
      </c>
      <c r="C252" s="248"/>
      <c r="D252" s="87"/>
      <c r="E252" s="87"/>
      <c r="F252" s="87"/>
      <c r="G252" s="695"/>
      <c r="H252" s="695"/>
      <c r="I252" s="695"/>
      <c r="J252" s="695"/>
      <c r="K252" s="695"/>
      <c r="L252" s="156"/>
      <c r="M252" s="87"/>
      <c r="N252" s="87"/>
      <c r="O252" s="87"/>
      <c r="P252" s="88"/>
    </row>
    <row r="253" spans="1:16" ht="16" x14ac:dyDescent="0.2">
      <c r="A253" s="927" t="s">
        <v>129</v>
      </c>
      <c r="B253" s="929" t="s">
        <v>987</v>
      </c>
      <c r="C253" s="931" t="s">
        <v>125</v>
      </c>
      <c r="D253" s="131">
        <v>-2.13</v>
      </c>
      <c r="E253" s="132" t="s">
        <v>652</v>
      </c>
      <c r="F253" s="131" t="s">
        <v>657</v>
      </c>
      <c r="G253" s="153">
        <f t="shared" ref="G253:G260" si="108">IF(ISBLANK(D253),"",IF(E253="log",K253*R_Pa*(M253+273.15)*0.001,IF(E253="dimensionless",K253*R_Pa*(M253+273.15)*0.001,IF(E253="Pa-m3/mol",D253,IF(E253="log Pa-m3/mol",10^D253,IF(E253="mol/dm3-atm",I253*101325,IF(E253="atm-m3/mol",I253*101325,0)))))))</f>
        <v>18.37676233789152</v>
      </c>
      <c r="H253" s="153">
        <f t="shared" ref="H253:H260" si="109">IF(ISBLANK(D253),"",1/G253)</f>
        <v>5.4416549640960106E-2</v>
      </c>
      <c r="I253" s="153">
        <f t="shared" ref="I253:I260" si="110">IF(ISBLANK(D253),"",IF(E253="log",K253*R_atm*(M253+273.15)*0.001,IF(E253="dimensionless",K253*R_atm*(M253+273.15)*0.001,IF(E253="Pa-m3/mol",D253/101325,IF(E253="log Pa-m3/mol",(10^D253)/101325,IF(E253="mol/dm3-atm",1/(D253*1000),IF(E253="atm-m3/mol",D253,0)))))))</f>
        <v>1.813645431817576E-4</v>
      </c>
      <c r="J253" s="153">
        <f t="shared" ref="J253:J260" si="111">IF(ISBLANK(D253),"",1/I253)</f>
        <v>5513.756892370262</v>
      </c>
      <c r="K253" s="153">
        <f t="shared" ref="K253:K260" si="112">IF(ISBLANK(D253),"",IF(E253="log",10^D253,IF(E253="dimensionless",D253,I253/(R_atm*(M253+273.15)*0.001))))</f>
        <v>7.4131024130091741E-3</v>
      </c>
      <c r="L253" s="153">
        <f t="shared" ref="L253:L260" si="113">IF(ISBLANK(D253),"",IF(E253="log",D253,IF(E253="dimensionless",LOG(D253),LOG(K253))))</f>
        <v>-2.13</v>
      </c>
      <c r="M253" s="142">
        <v>25</v>
      </c>
      <c r="N253" s="133"/>
      <c r="O253" s="133" t="s">
        <v>495</v>
      </c>
      <c r="P253" s="134">
        <f>VLOOKUP(O253,References!$B$7:$F$201,5,FALSE)</f>
        <v>27</v>
      </c>
    </row>
    <row r="254" spans="1:16" ht="16" x14ac:dyDescent="0.2">
      <c r="A254" s="923"/>
      <c r="B254" s="924"/>
      <c r="C254" s="921"/>
      <c r="D254" s="146">
        <v>7.4700000000000005E-4</v>
      </c>
      <c r="E254" s="128" t="s">
        <v>660</v>
      </c>
      <c r="F254" s="127" t="s">
        <v>655</v>
      </c>
      <c r="G254" s="154">
        <f t="shared" si="108"/>
        <v>75.689775000000012</v>
      </c>
      <c r="H254" s="154">
        <f t="shared" si="109"/>
        <v>1.3211824186292003E-2</v>
      </c>
      <c r="I254" s="154">
        <f t="shared" si="110"/>
        <v>7.4700000000000005E-4</v>
      </c>
      <c r="J254" s="154">
        <f t="shared" si="111"/>
        <v>1338.6880856760374</v>
      </c>
      <c r="K254" s="154">
        <f t="shared" si="112"/>
        <v>3.0532911259111242E-2</v>
      </c>
      <c r="L254" s="154">
        <f t="shared" si="113"/>
        <v>-1.5152317845159791</v>
      </c>
      <c r="M254" s="130">
        <v>25</v>
      </c>
      <c r="N254" s="129"/>
      <c r="O254" s="129" t="s">
        <v>498</v>
      </c>
      <c r="P254" s="135">
        <f>VLOOKUP(O254,References!$B$7:$F$201,5,FALSE)</f>
        <v>89</v>
      </c>
    </row>
    <row r="255" spans="1:16" ht="16" x14ac:dyDescent="0.2">
      <c r="A255" s="923"/>
      <c r="B255" s="924"/>
      <c r="C255" s="921"/>
      <c r="D255" s="146">
        <v>2.05E-4</v>
      </c>
      <c r="E255" s="128" t="s">
        <v>660</v>
      </c>
      <c r="F255" s="127" t="s">
        <v>658</v>
      </c>
      <c r="G255" s="154">
        <f t="shared" si="108"/>
        <v>20.771625</v>
      </c>
      <c r="H255" s="154">
        <f t="shared" si="109"/>
        <v>4.8142598376390872E-2</v>
      </c>
      <c r="I255" s="154">
        <f t="shared" si="110"/>
        <v>2.05E-4</v>
      </c>
      <c r="J255" s="154">
        <f t="shared" si="111"/>
        <v>4878.0487804878048</v>
      </c>
      <c r="K255" s="154">
        <f t="shared" si="112"/>
        <v>8.3791791273330717E-3</v>
      </c>
      <c r="L255" s="154">
        <f t="shared" si="113"/>
        <v>-2.0767985252756236</v>
      </c>
      <c r="M255" s="130">
        <v>25</v>
      </c>
      <c r="N255" s="129"/>
      <c r="O255" s="129" t="s">
        <v>498</v>
      </c>
      <c r="P255" s="135">
        <f>VLOOKUP(O255,References!$B$7:$F$201,5,FALSE)</f>
        <v>89</v>
      </c>
    </row>
    <row r="256" spans="1:16" ht="16" x14ac:dyDescent="0.2">
      <c r="A256" s="923"/>
      <c r="B256" s="924"/>
      <c r="C256" s="922"/>
      <c r="D256" s="178">
        <v>2.2200000000000001E-10</v>
      </c>
      <c r="E256" s="177" t="s">
        <v>660</v>
      </c>
      <c r="F256" s="178" t="s">
        <v>661</v>
      </c>
      <c r="G256" s="179">
        <f>IF(ISBLANK(D256),"",IF(E256="log",K256*R_Pa*(M256+273.15)*0.001,IF(E256="dimensionless",K256*R_Pa*(M256+273.15)*0.001,IF(E256="Pa-m3/mol",D256,IF(E256="log Pa-m3/mol",10^D256,IF(E256="mol/dm3-atm",I256*101325,IF(E256="atm-m3/mol",I256*101325,0)))))))</f>
        <v>2.2494150000000002E-5</v>
      </c>
      <c r="H256" s="179">
        <f>IF(ISBLANK(D256),"",1/G256)</f>
        <v>44456.003005225801</v>
      </c>
      <c r="I256" s="179">
        <f>IF(ISBLANK(D256),"",IF(E256="log",K256*R_atm*(M256+273.15)*0.001,IF(E256="dimensionless",K256*R_atm*(M256+273.15)*0.001,IF(E256="Pa-m3/mol",D256/101325,IF(E256="log Pa-m3/mol",(10^D256)/101325,IF(E256="mol/dm3-atm",1/(D256*1000),IF(E256="atm-m3/mol",D256,0)))))))</f>
        <v>2.2200000000000001E-10</v>
      </c>
      <c r="J256" s="179">
        <f>IF(ISBLANK(D256),"",1/I256)</f>
        <v>4504504504.5045042</v>
      </c>
      <c r="K256" s="179">
        <f>IF(ISBLANK(D256),"",IF(E256="log",10^D256,IF(E256="dimensionless",D256,I256/(R_atm*(M256+273.15)*0.001))))</f>
        <v>9.0740378842338626E-9</v>
      </c>
      <c r="L256" s="179">
        <f>IF(ISBLANK(D256),"",IF(E256="log",D256,IF(E256="dimensionless",LOG(D256),LOG(K256))))</f>
        <v>-8.0421994118807394</v>
      </c>
      <c r="M256" s="177">
        <v>25</v>
      </c>
      <c r="N256" s="181"/>
      <c r="O256" s="181" t="s">
        <v>662</v>
      </c>
      <c r="P256" s="190">
        <f>VLOOKUP(O256,References!$B$7:$F$201,5,FALSE)</f>
        <v>26</v>
      </c>
    </row>
    <row r="257" spans="1:16" ht="17" x14ac:dyDescent="0.2">
      <c r="A257" s="592" t="s">
        <v>855</v>
      </c>
      <c r="B257" s="234" t="s">
        <v>986</v>
      </c>
      <c r="C257" s="234" t="s">
        <v>853</v>
      </c>
      <c r="D257" s="391">
        <v>2.2200000000000001E-10</v>
      </c>
      <c r="E257" s="660" t="s">
        <v>660</v>
      </c>
      <c r="F257" s="573" t="s">
        <v>661</v>
      </c>
      <c r="G257" s="179">
        <v>2.2494150000000002E-5</v>
      </c>
      <c r="H257" s="179">
        <v>44456.003005225801</v>
      </c>
      <c r="I257" s="179">
        <v>2.2200000000000001E-10</v>
      </c>
      <c r="J257" s="179">
        <v>4504504504.5045042</v>
      </c>
      <c r="K257" s="179">
        <v>9.0740378842338626E-9</v>
      </c>
      <c r="L257" s="691">
        <v>-8.0421994118807394</v>
      </c>
      <c r="M257" s="660">
        <v>25</v>
      </c>
      <c r="N257" s="692"/>
      <c r="O257" s="692" t="s">
        <v>662</v>
      </c>
      <c r="P257" s="135">
        <f>VLOOKUP(O257,References!$B$7:$F$201,5,FALSE)</f>
        <v>26</v>
      </c>
    </row>
    <row r="258" spans="1:16" ht="16" x14ac:dyDescent="0.2">
      <c r="A258" s="494" t="s">
        <v>179</v>
      </c>
      <c r="B258" s="63" t="s">
        <v>181</v>
      </c>
      <c r="C258" s="200" t="s">
        <v>183</v>
      </c>
      <c r="D258" s="380">
        <v>3.0299999999999999E-10</v>
      </c>
      <c r="E258" s="185" t="s">
        <v>660</v>
      </c>
      <c r="F258" s="381" t="s">
        <v>661</v>
      </c>
      <c r="G258" s="179">
        <f t="shared" si="108"/>
        <v>3.0701474999999996E-5</v>
      </c>
      <c r="H258" s="179">
        <f t="shared" si="109"/>
        <v>32571.724974125842</v>
      </c>
      <c r="I258" s="179">
        <f t="shared" si="110"/>
        <v>3.0299999999999999E-10</v>
      </c>
      <c r="J258" s="179">
        <f t="shared" si="111"/>
        <v>3300330033.0033007</v>
      </c>
      <c r="K258" s="179">
        <f t="shared" si="112"/>
        <v>1.2384835490643514E-8</v>
      </c>
      <c r="L258" s="186">
        <f t="shared" si="113"/>
        <v>-7.9071097578290725</v>
      </c>
      <c r="M258" s="185">
        <v>25</v>
      </c>
      <c r="N258" s="247"/>
      <c r="O258" s="187" t="s">
        <v>662</v>
      </c>
      <c r="P258" s="192">
        <f>VLOOKUP(O258,References!$B$7:$F$201,5,FALSE)</f>
        <v>26</v>
      </c>
    </row>
    <row r="259" spans="1:16" ht="16" x14ac:dyDescent="0.2">
      <c r="A259" s="217" t="s">
        <v>180</v>
      </c>
      <c r="B259" s="200" t="s">
        <v>182</v>
      </c>
      <c r="C259" s="200" t="s">
        <v>184</v>
      </c>
      <c r="D259" s="380">
        <v>4.3600000000000003E-4</v>
      </c>
      <c r="E259" s="185" t="s">
        <v>660</v>
      </c>
      <c r="F259" s="381" t="s">
        <v>661</v>
      </c>
      <c r="G259" s="179">
        <f t="shared" si="108"/>
        <v>44.177700000000002</v>
      </c>
      <c r="H259" s="179">
        <f t="shared" si="109"/>
        <v>2.2635854741192955E-2</v>
      </c>
      <c r="I259" s="179">
        <f t="shared" si="110"/>
        <v>4.3600000000000003E-4</v>
      </c>
      <c r="J259" s="179">
        <f t="shared" si="111"/>
        <v>2293.5779816513759</v>
      </c>
      <c r="K259" s="179">
        <f t="shared" si="112"/>
        <v>1.7821083412279119E-2</v>
      </c>
      <c r="L259" s="186">
        <f t="shared" si="113"/>
        <v>-1.7490658970627917</v>
      </c>
      <c r="M259" s="185">
        <v>25</v>
      </c>
      <c r="N259" s="247"/>
      <c r="O259" s="187" t="s">
        <v>662</v>
      </c>
      <c r="P259" s="192">
        <f>VLOOKUP(O259,References!$B$7:$F$201,5,FALSE)</f>
        <v>26</v>
      </c>
    </row>
    <row r="260" spans="1:16" ht="17" thickBot="1" x14ac:dyDescent="0.25">
      <c r="A260" s="209" t="s">
        <v>173</v>
      </c>
      <c r="B260" s="210" t="s">
        <v>174</v>
      </c>
      <c r="C260" s="210" t="s">
        <v>175</v>
      </c>
      <c r="D260" s="382">
        <v>1.06E-10</v>
      </c>
      <c r="E260" s="383" t="s">
        <v>660</v>
      </c>
      <c r="F260" s="383" t="s">
        <v>661</v>
      </c>
      <c r="G260" s="155">
        <f t="shared" si="108"/>
        <v>1.074045E-5</v>
      </c>
      <c r="H260" s="155">
        <f t="shared" si="109"/>
        <v>93105.968558114415</v>
      </c>
      <c r="I260" s="155">
        <f t="shared" si="110"/>
        <v>1.06E-10</v>
      </c>
      <c r="J260" s="155">
        <f t="shared" si="111"/>
        <v>9433962264.1509438</v>
      </c>
      <c r="K260" s="155">
        <f t="shared" si="112"/>
        <v>4.3326487194990512E-9</v>
      </c>
      <c r="L260" s="155">
        <f t="shared" si="113"/>
        <v>-8.3632465210666069</v>
      </c>
      <c r="M260" s="136">
        <v>25</v>
      </c>
      <c r="N260" s="260"/>
      <c r="O260" s="138" t="s">
        <v>662</v>
      </c>
      <c r="P260" s="139">
        <f>VLOOKUP(O260,References!$B$7:$F$201,5,FALSE)</f>
        <v>26</v>
      </c>
    </row>
    <row r="261" spans="1:16" s="2" customFormat="1" ht="16" thickBot="1" x14ac:dyDescent="0.25">
      <c r="A261" s="683" t="s">
        <v>187</v>
      </c>
      <c r="B261" s="218" t="s">
        <v>188</v>
      </c>
      <c r="C261" s="684"/>
      <c r="D261" s="678"/>
      <c r="E261" s="678"/>
      <c r="F261" s="678"/>
      <c r="G261" s="693"/>
      <c r="H261" s="693"/>
      <c r="I261" s="693"/>
      <c r="J261" s="693"/>
      <c r="K261" s="693"/>
      <c r="L261" s="679"/>
      <c r="M261" s="678"/>
      <c r="N261" s="678"/>
      <c r="O261" s="678"/>
      <c r="P261" s="145"/>
    </row>
    <row r="262" spans="1:16" ht="32" x14ac:dyDescent="0.2">
      <c r="A262" s="253" t="s">
        <v>123</v>
      </c>
      <c r="B262" s="254" t="s">
        <v>843</v>
      </c>
      <c r="C262" s="255" t="s">
        <v>126</v>
      </c>
      <c r="D262" s="384">
        <v>3.1699999999999999E-10</v>
      </c>
      <c r="E262" s="256" t="s">
        <v>660</v>
      </c>
      <c r="F262" s="384" t="s">
        <v>661</v>
      </c>
      <c r="G262" s="257">
        <f>IF(ISBLANK(D262),"",IF(E262="log",K262*R_Pa*(M262+273.15)*0.001,IF(E262="dimensionless",K262*R_Pa*(M262+273.15)*0.001,IF(E262="Pa-m3/mol",D262,IF(E262="log Pa-m3/mol",10^D262,IF(E262="mol/dm3-atm",I262*101325,IF(E262="atm-m3/mol",I262*101325,0)))))))</f>
        <v>3.2120024999999999E-5</v>
      </c>
      <c r="H262" s="257">
        <f>IF(ISBLANK(D262),"",1/G262)</f>
        <v>31133.226079369491</v>
      </c>
      <c r="I262" s="257">
        <f>IF(ISBLANK(D262),"",IF(E262="log",K262*R_atm*(M262+273.15)*0.001,IF(E262="dimensionless",K262*R_atm*(M262+273.15)*0.001,IF(E262="Pa-m3/mol",D262/101325,IF(E262="log Pa-m3/mol",(10^D262)/101325,IF(E262="mol/dm3-atm",1/(D262*1000),IF(E262="atm-m3/mol",D262,0)))))))</f>
        <v>3.1699999999999999E-10</v>
      </c>
      <c r="J262" s="257">
        <f>IF(ISBLANK(D262),"",1/I262)</f>
        <v>3154574132.4921136</v>
      </c>
      <c r="K262" s="257">
        <f>IF(ISBLANK(D262),"",IF(E262="log",10^D262,IF(E262="dimensionless",D262,I262/(R_atm*(M262+273.15)*0.001))))</f>
        <v>1.2957072113973578E-8</v>
      </c>
      <c r="L262" s="257">
        <f>IF(ISBLANK(D262),"",IF(E262="log",D262,IF(E262="dimensionless",LOG(D262),LOG(K262))))</f>
        <v>-7.8874931241136261</v>
      </c>
      <c r="M262" s="256">
        <v>25</v>
      </c>
      <c r="N262" s="258"/>
      <c r="O262" s="764" t="s">
        <v>662</v>
      </c>
      <c r="P262" s="386">
        <f>VLOOKUP(O262,References!$B$7:$F$201,5,FALSE)</f>
        <v>26</v>
      </c>
    </row>
    <row r="263" spans="1:16" ht="32" x14ac:dyDescent="0.2">
      <c r="A263" s="191" t="s">
        <v>124</v>
      </c>
      <c r="B263" s="182" t="s">
        <v>844</v>
      </c>
      <c r="C263" s="183" t="s">
        <v>128</v>
      </c>
      <c r="D263" s="385">
        <v>1.7700000000000001E-11</v>
      </c>
      <c r="E263" s="185" t="s">
        <v>660</v>
      </c>
      <c r="F263" s="385" t="s">
        <v>661</v>
      </c>
      <c r="G263" s="179">
        <f>IF(ISBLANK(D263),"",IF(E263="log",K263*R_Pa*(M263+273.15)*0.001,IF(E263="dimensionless",K263*R_Pa*(M263+273.15)*0.001,IF(E263="Pa-m3/mol",D263,IF(E263="log Pa-m3/mol",10^D263,IF(E263="mol/dm3-atm",I263*101325,IF(E263="atm-m3/mol",I263*101325,0)))))))</f>
        <v>1.7934525000000001E-6</v>
      </c>
      <c r="H263" s="179">
        <f>IF(ISBLANK(D263),"",1/G263)</f>
        <v>557583.76650622184</v>
      </c>
      <c r="I263" s="179">
        <f>IF(ISBLANK(D263),"",IF(E263="log",K263*R_atm*(M263+273.15)*0.001,IF(E263="dimensionless",K263*R_atm*(M263+273.15)*0.001,IF(E263="Pa-m3/mol",D263/101325,IF(E263="log Pa-m3/mol",(10^D263)/101325,IF(E263="mol/dm3-atm",1/(D263*1000),IF(E263="atm-m3/mol",D263,0)))))))</f>
        <v>1.7700000000000001E-11</v>
      </c>
      <c r="J263" s="179">
        <f>IF(ISBLANK(D263),"",1/I263)</f>
        <v>56497175141.242935</v>
      </c>
      <c r="K263" s="179">
        <f>IF(ISBLANK(D263),"",IF(E263="log",10^D263,IF(E263="dimensionless",D263,I263/(R_atm*(M263+273.15)*0.001))))</f>
        <v>7.2347058806729449E-10</v>
      </c>
      <c r="L263" s="186">
        <f>IF(ISBLANK(D263),"",IF(E263="log",D263,IF(E263="dimensionless",LOG(D263),LOG(K263))))</f>
        <v>-9.140579119969571</v>
      </c>
      <c r="M263" s="185">
        <v>25</v>
      </c>
      <c r="N263" s="187"/>
      <c r="O263" s="765" t="s">
        <v>662</v>
      </c>
      <c r="P263" s="387">
        <f>VLOOKUP(O263,References!$B$7:$F$201,5,FALSE)</f>
        <v>26</v>
      </c>
    </row>
    <row r="264" spans="1:16" ht="17" thickBot="1" x14ac:dyDescent="0.25">
      <c r="A264" s="209" t="s">
        <v>176</v>
      </c>
      <c r="B264" s="210" t="s">
        <v>177</v>
      </c>
      <c r="C264" s="210" t="s">
        <v>178</v>
      </c>
      <c r="D264" s="382">
        <v>2.2300000000000001E-10</v>
      </c>
      <c r="E264" s="687" t="s">
        <v>660</v>
      </c>
      <c r="F264" s="383" t="s">
        <v>661</v>
      </c>
      <c r="G264" s="155">
        <f>IF(ISBLANK(D264),"",IF(E264="log",K264*R_Pa*(M264+273.15)*0.001,IF(E264="dimensionless",K264*R_Pa*(M264+273.15)*0.001,IF(E264="Pa-m3/mol",D264,IF(E264="log Pa-m3/mol",10^D264,IF(E264="mol/dm3-atm",I264*101325,IF(E264="atm-m3/mol",I264*101325,0)))))))</f>
        <v>2.2595474999999999E-5</v>
      </c>
      <c r="H264" s="155">
        <f>IF(ISBLANK(D264),"",1/G264)</f>
        <v>44256.64873165977</v>
      </c>
      <c r="I264" s="155">
        <f>IF(ISBLANK(D264),"",IF(E264="log",K264*R_atm*(M264+273.15)*0.001,IF(E264="dimensionless",K264*R_atm*(M264+273.15)*0.001,IF(E264="Pa-m3/mol",D264/101325,IF(E264="log Pa-m3/mol",(10^D264)/101325,IF(E264="mol/dm3-atm",1/(D264*1000),IF(E264="atm-m3/mol",D264,0)))))))</f>
        <v>2.2300000000000001E-10</v>
      </c>
      <c r="J264" s="155">
        <f>IF(ISBLANK(D264),"",1/I264)</f>
        <v>4484304932.7354259</v>
      </c>
      <c r="K264" s="155">
        <f>IF(ISBLANK(D264),"",IF(E264="log",10^D264,IF(E264="dimensionless",D264,I264/(R_atm*(M264+273.15)*0.001))))</f>
        <v>9.1149119287574395E-9</v>
      </c>
      <c r="L264" s="688">
        <f>IF(ISBLANK(D264),"",IF(E264="log",D264,IF(E264="dimensionless",LOG(D264),LOG(K264))))</f>
        <v>-8.0402475232832167</v>
      </c>
      <c r="M264" s="687">
        <v>25</v>
      </c>
      <c r="N264" s="689"/>
      <c r="O264" s="766" t="s">
        <v>662</v>
      </c>
      <c r="P264" s="690">
        <f>VLOOKUP(O264,References!$B$7:$F$201,5,FALSE)</f>
        <v>26</v>
      </c>
    </row>
    <row r="265" spans="1:16" customFormat="1" ht="17" thickBot="1" x14ac:dyDescent="0.25">
      <c r="A265" s="685" t="s">
        <v>189</v>
      </c>
      <c r="B265" s="686"/>
      <c r="C265" s="684"/>
      <c r="D265" s="678"/>
      <c r="E265" s="678"/>
      <c r="F265" s="678"/>
      <c r="G265" s="693"/>
      <c r="H265" s="693"/>
      <c r="I265" s="693"/>
      <c r="J265" s="693"/>
      <c r="K265" s="693"/>
      <c r="L265" s="679"/>
      <c r="M265" s="678"/>
      <c r="N265" s="678"/>
      <c r="O265" s="678"/>
      <c r="P265" s="145"/>
    </row>
    <row r="266" spans="1:16" ht="18" customHeight="1" x14ac:dyDescent="0.2">
      <c r="A266" s="927" t="s">
        <v>122</v>
      </c>
      <c r="B266" s="929" t="s">
        <v>907</v>
      </c>
      <c r="C266" s="931" t="s">
        <v>127</v>
      </c>
      <c r="D266" s="131">
        <v>-2.94</v>
      </c>
      <c r="E266" s="132" t="s">
        <v>652</v>
      </c>
      <c r="F266" s="131" t="s">
        <v>657</v>
      </c>
      <c r="G266" s="153">
        <f>IF(ISBLANK(D266),"",IF(E266="log",K266*R_Pa*(M266+273.15)*0.001,IF(E266="dimensionless",K266*R_Pa*(M266+273.15)*0.001,IF(E266="Pa-m3/mol",D266,IF(E266="log Pa-m3/mol",10^D266,IF(E266="mol/dm3-atm",I266*101325,IF(E266="atm-m3/mol",I266*101325,0)))))))</f>
        <v>2.8462234910731365</v>
      </c>
      <c r="H266" s="153">
        <f>IF(ISBLANK(D266),"",1/G266)</f>
        <v>0.35134275405160165</v>
      </c>
      <c r="I266" s="153">
        <f>IF(ISBLANK(D266),"",IF(E266="log",K266*R_atm*(M266+273.15)*0.001,IF(E266="dimensionless",K266*R_atm*(M266+273.15)*0.001,IF(E266="Pa-m3/mol",D266/101325,IF(E266="log Pa-m3/mol",(10^D266)/101325,IF(E266="mol/dm3-atm",1/(D266*1000),IF(E266="atm-m3/mol",D266,0)))))))</f>
        <v>2.8090041856137649E-5</v>
      </c>
      <c r="J266" s="153">
        <f>IF(ISBLANK(D266),"",1/I266)</f>
        <v>35599.804554278402</v>
      </c>
      <c r="K266" s="153">
        <f>IF(ISBLANK(D266),"",IF(E266="log",10^D266,IF(E266="dimensionless",D266,I266/(R_atm*(M266+273.15)*0.001))))</f>
        <v>1.1481536214968825E-3</v>
      </c>
      <c r="L266" s="153">
        <f>IF(ISBLANK(D266),"",IF(E266="log",D266,IF(E266="dimensionless",LOG(D266),LOG(K266))))</f>
        <v>-2.94</v>
      </c>
      <c r="M266" s="142">
        <v>25</v>
      </c>
      <c r="N266" s="133"/>
      <c r="O266" s="133" t="s">
        <v>492</v>
      </c>
      <c r="P266" s="134">
        <f>VLOOKUP(O266,References!$B$7:$F$201,5,FALSE)</f>
        <v>84</v>
      </c>
    </row>
    <row r="267" spans="1:16" ht="16" x14ac:dyDescent="0.2">
      <c r="A267" s="923"/>
      <c r="B267" s="924"/>
      <c r="C267" s="921"/>
      <c r="D267" s="127">
        <v>-2.2599999999999998</v>
      </c>
      <c r="E267" s="128" t="s">
        <v>652</v>
      </c>
      <c r="F267" s="127" t="s">
        <v>657</v>
      </c>
      <c r="G267" s="154">
        <f>IF(ISBLANK(D267),"",IF(E267="log",K267*R_Pa*(M267+273.15)*0.001,IF(E267="dimensionless",K267*R_Pa*(M267+273.15)*0.001,IF(E267="Pa-m3/mol",D267,IF(E267="log Pa-m3/mol",10^D267,IF(E267="mol/dm3-atm",I267*101325,IF(E267="atm-m3/mol",I267*101325,0)))))))</f>
        <v>13.622882123031983</v>
      </c>
      <c r="H267" s="154">
        <f>IF(ISBLANK(D267),"",1/G267)</f>
        <v>7.3405905664361323E-2</v>
      </c>
      <c r="I267" s="154">
        <f>IF(ISBLANK(D267),"",IF(E267="log",K267*R_atm*(M267+273.15)*0.001,IF(E267="dimensionless",K267*R_atm*(M267+273.15)*0.001,IF(E267="Pa-m3/mol",D267/101325,IF(E267="log Pa-m3/mol",(10^D267)/101325,IF(E267="mol/dm3-atm",1/(D267*1000),IF(E267="atm-m3/mol",D267,0)))))))</f>
        <v>1.3444739326949945E-4</v>
      </c>
      <c r="J267" s="154">
        <f>IF(ISBLANK(D267),"",1/I267)</f>
        <v>7437.8533914413838</v>
      </c>
      <c r="K267" s="154">
        <f>IF(ISBLANK(D267),"",IF(E267="log",10^D267,IF(E267="dimensionless",D267,I267/(R_atm*(M267+273.15)*0.001))))</f>
        <v>5.4954087385762473E-3</v>
      </c>
      <c r="L267" s="154">
        <f>IF(ISBLANK(D267),"",IF(E267="log",D267,IF(E267="dimensionless",LOG(D267),LOG(K267))))</f>
        <v>-2.2599999999999998</v>
      </c>
      <c r="M267" s="130">
        <v>25</v>
      </c>
      <c r="N267" s="129"/>
      <c r="O267" s="129" t="s">
        <v>495</v>
      </c>
      <c r="P267" s="135">
        <f>VLOOKUP(O267,References!$B$7:$F$201,5,FALSE)</f>
        <v>27</v>
      </c>
    </row>
    <row r="268" spans="1:16" ht="17" thickBot="1" x14ac:dyDescent="0.25">
      <c r="A268" s="928"/>
      <c r="B268" s="930"/>
      <c r="C268" s="932"/>
      <c r="D268" s="137">
        <v>1.8E-10</v>
      </c>
      <c r="E268" s="136" t="s">
        <v>660</v>
      </c>
      <c r="F268" s="137" t="s">
        <v>661</v>
      </c>
      <c r="G268" s="155">
        <f>IF(ISBLANK(D268),"",IF(E268="log",K268*R_Pa*(M268+273.15)*0.001,IF(E268="dimensionless",K268*R_Pa*(M268+273.15)*0.001,IF(E268="Pa-m3/mol",D268,IF(E268="log Pa-m3/mol",10^D268,IF(E268="mol/dm3-atm",I268*101325,IF(E268="atm-m3/mol",I268*101325,0)))))))</f>
        <v>1.8238499999999998E-5</v>
      </c>
      <c r="H268" s="155">
        <f>IF(ISBLANK(D268),"",1/G268)</f>
        <v>54829.070373111826</v>
      </c>
      <c r="I268" s="155">
        <f>IF(ISBLANK(D268),"",IF(E268="log",K268*R_atm*(M268+273.15)*0.001,IF(E268="dimensionless",K268*R_atm*(M268+273.15)*0.001,IF(E268="Pa-m3/mol",D268/101325,IF(E268="log Pa-m3/mol",(10^D268)/101325,IF(E268="mol/dm3-atm",1/(D268*1000),IF(E268="atm-m3/mol",D268,0)))))))</f>
        <v>1.8E-10</v>
      </c>
      <c r="J268" s="155">
        <f>IF(ISBLANK(D268),"",1/I268)</f>
        <v>5555555555.5555553</v>
      </c>
      <c r="K268" s="155">
        <f>IF(ISBLANK(D268),"",IF(E268="log",10^D268,IF(E268="dimensionless",D268,I268/(R_atm*(M268+273.15)*0.001))))</f>
        <v>7.3573280142436726E-9</v>
      </c>
      <c r="L268" s="155">
        <f>IF(ISBLANK(D268),"",IF(E268="log",D268,IF(E268="dimensionless",LOG(D268),LOG(K268))))</f>
        <v>-8.1332798812280718</v>
      </c>
      <c r="M268" s="136">
        <v>25</v>
      </c>
      <c r="N268" s="138"/>
      <c r="O268" s="138" t="s">
        <v>662</v>
      </c>
      <c r="P268" s="139">
        <f>VLOOKUP(O268,References!$B$7:$F$201,5,FALSE)</f>
        <v>26</v>
      </c>
    </row>
    <row r="270" spans="1:16" customFormat="1" ht="16" x14ac:dyDescent="0.2">
      <c r="A270" s="70" t="s">
        <v>714</v>
      </c>
      <c r="G270" s="66"/>
      <c r="H270" s="66"/>
      <c r="I270" s="66"/>
      <c r="J270" s="66"/>
      <c r="K270" s="66"/>
      <c r="L270" s="66"/>
      <c r="M270" s="66"/>
      <c r="N270" s="67"/>
    </row>
    <row r="271" spans="1:16" customFormat="1" ht="16" x14ac:dyDescent="0.2">
      <c r="A271" s="919" t="s">
        <v>802</v>
      </c>
      <c r="B271" s="919"/>
      <c r="C271" s="919"/>
      <c r="D271" s="919"/>
      <c r="G271" s="66"/>
      <c r="H271" s="66"/>
      <c r="I271" s="66"/>
      <c r="J271" s="66"/>
      <c r="K271" s="66"/>
      <c r="L271" s="66"/>
      <c r="M271" s="66"/>
      <c r="N271" s="67"/>
    </row>
    <row r="272" spans="1:16" customFormat="1" ht="17" x14ac:dyDescent="0.25">
      <c r="A272" s="2" t="s">
        <v>911</v>
      </c>
      <c r="G272" s="66"/>
      <c r="H272" s="66"/>
      <c r="I272" s="66"/>
      <c r="J272" s="66"/>
      <c r="K272" s="66"/>
      <c r="L272" s="66"/>
      <c r="M272" s="66"/>
      <c r="N272" s="67"/>
    </row>
    <row r="273" spans="1:18" customFormat="1" ht="16" x14ac:dyDescent="0.2">
      <c r="A273" s="918" t="s">
        <v>914</v>
      </c>
      <c r="B273" s="918"/>
      <c r="C273" s="918"/>
      <c r="D273" s="918"/>
      <c r="E273" s="918"/>
      <c r="G273" s="66"/>
      <c r="H273" s="66"/>
      <c r="I273" s="66"/>
      <c r="J273" s="66"/>
      <c r="K273" s="66"/>
      <c r="L273" s="66"/>
      <c r="M273" s="66"/>
      <c r="N273" s="67"/>
    </row>
    <row r="274" spans="1:18" s="2" customFormat="1" ht="46.25" customHeight="1" x14ac:dyDescent="0.2">
      <c r="A274" s="812" t="s">
        <v>984</v>
      </c>
      <c r="B274" s="812"/>
      <c r="C274" s="812"/>
      <c r="D274" s="812"/>
      <c r="E274" s="812"/>
      <c r="F274" s="812"/>
      <c r="G274" s="812"/>
      <c r="H274" s="812"/>
      <c r="I274" s="812"/>
      <c r="J274" s="812"/>
      <c r="K274" s="812"/>
      <c r="L274" s="812"/>
      <c r="M274" s="812"/>
      <c r="N274" s="812"/>
      <c r="O274" s="812"/>
      <c r="P274" s="812"/>
      <c r="R274" s="3"/>
    </row>
    <row r="275" spans="1:18" customFormat="1" ht="16" x14ac:dyDescent="0.2">
      <c r="A275" s="2" t="s">
        <v>985</v>
      </c>
      <c r="G275" s="66"/>
      <c r="H275" s="66"/>
      <c r="I275" s="66"/>
      <c r="J275" s="66"/>
      <c r="K275" s="66"/>
      <c r="L275" s="66"/>
      <c r="M275" s="66"/>
      <c r="N275" s="67"/>
    </row>
    <row r="276" spans="1:18" customFormat="1" ht="16" x14ac:dyDescent="0.2">
      <c r="A276" s="2" t="s">
        <v>915</v>
      </c>
      <c r="G276" s="66"/>
      <c r="H276" s="66"/>
      <c r="I276" s="66"/>
      <c r="J276" s="66"/>
      <c r="K276" s="66"/>
      <c r="L276" s="66"/>
      <c r="M276" s="66"/>
      <c r="N276" s="67"/>
    </row>
    <row r="277" spans="1:18" x14ac:dyDescent="0.2">
      <c r="A277" s="51" t="s">
        <v>566</v>
      </c>
    </row>
    <row r="278" spans="1:18" ht="16" x14ac:dyDescent="0.2">
      <c r="A278" s="53" t="s">
        <v>803</v>
      </c>
    </row>
    <row r="279" spans="1:18" x14ac:dyDescent="0.2">
      <c r="A279" s="54" t="s">
        <v>804</v>
      </c>
    </row>
    <row r="280" spans="1:18" ht="16" x14ac:dyDescent="0.2">
      <c r="A280" s="53" t="s">
        <v>805</v>
      </c>
    </row>
    <row r="281" spans="1:18" x14ac:dyDescent="0.2">
      <c r="A281" s="408" t="s">
        <v>806</v>
      </c>
    </row>
    <row r="282" spans="1:18" x14ac:dyDescent="0.2">
      <c r="A282" s="408" t="s">
        <v>807</v>
      </c>
    </row>
    <row r="283" spans="1:18" ht="16" x14ac:dyDescent="0.2">
      <c r="A283" s="53" t="s">
        <v>808</v>
      </c>
    </row>
    <row r="284" spans="1:18" x14ac:dyDescent="0.2">
      <c r="A284" s="408" t="s">
        <v>809</v>
      </c>
    </row>
    <row r="285" spans="1:18" x14ac:dyDescent="0.2">
      <c r="A285" s="408" t="s">
        <v>810</v>
      </c>
    </row>
    <row r="286" spans="1:18" x14ac:dyDescent="0.2">
      <c r="A286" s="408" t="s">
        <v>811</v>
      </c>
    </row>
    <row r="290" spans="1:14" customFormat="1" ht="16" x14ac:dyDescent="0.2">
      <c r="A290" s="70"/>
      <c r="G290" s="66"/>
      <c r="H290" s="66"/>
      <c r="I290" s="66"/>
      <c r="J290" s="66"/>
      <c r="K290" s="66"/>
      <c r="L290" s="66"/>
      <c r="M290" s="66"/>
      <c r="N290" s="67"/>
    </row>
    <row r="291" spans="1:14" customFormat="1" ht="16" x14ac:dyDescent="0.2">
      <c r="A291" s="70"/>
      <c r="G291" s="66"/>
      <c r="H291" s="66"/>
      <c r="I291" s="66"/>
      <c r="J291" s="66"/>
      <c r="K291" s="66"/>
      <c r="L291" s="66"/>
      <c r="M291" s="66"/>
      <c r="N291" s="67"/>
    </row>
    <row r="292" spans="1:14" customFormat="1" ht="16" x14ac:dyDescent="0.2">
      <c r="A292" s="70"/>
      <c r="G292" s="66"/>
      <c r="H292" s="66"/>
      <c r="I292" s="66"/>
      <c r="J292" s="66"/>
      <c r="K292" s="66"/>
      <c r="L292" s="66"/>
      <c r="M292" s="66"/>
      <c r="N292" s="67"/>
    </row>
    <row r="293" spans="1:14" customFormat="1" ht="16" x14ac:dyDescent="0.2">
      <c r="A293" s="10"/>
      <c r="G293" s="66"/>
      <c r="H293" s="66"/>
      <c r="I293" s="66"/>
      <c r="J293" s="66"/>
      <c r="K293" s="66"/>
      <c r="L293" s="66"/>
      <c r="M293" s="66"/>
      <c r="N293" s="67"/>
    </row>
    <row r="294" spans="1:14" customFormat="1" ht="16" x14ac:dyDescent="0.2">
      <c r="A294" s="70"/>
      <c r="G294" s="66"/>
      <c r="H294" s="66"/>
      <c r="I294" s="66"/>
      <c r="J294" s="66"/>
      <c r="K294" s="66"/>
      <c r="L294" s="66"/>
      <c r="M294" s="66"/>
      <c r="N294" s="67"/>
    </row>
    <row r="295" spans="1:14" customFormat="1" ht="16" x14ac:dyDescent="0.2">
      <c r="A295" s="70"/>
      <c r="G295" s="66"/>
      <c r="H295" s="66"/>
      <c r="I295" s="66"/>
      <c r="J295" s="66"/>
      <c r="K295" s="66"/>
      <c r="L295" s="66"/>
      <c r="M295" s="66"/>
      <c r="N295" s="67"/>
    </row>
    <row r="296" spans="1:14" customFormat="1" ht="16" x14ac:dyDescent="0.2">
      <c r="A296" s="70"/>
      <c r="G296" s="66"/>
      <c r="H296" s="66"/>
      <c r="I296" s="66"/>
      <c r="J296" s="66"/>
      <c r="K296" s="66"/>
      <c r="L296" s="66"/>
      <c r="M296" s="66"/>
      <c r="N296" s="67"/>
    </row>
    <row r="297" spans="1:14" customFormat="1" ht="16" x14ac:dyDescent="0.2">
      <c r="A297" s="70"/>
      <c r="G297" s="66"/>
      <c r="H297" s="66"/>
      <c r="I297" s="66"/>
      <c r="J297" s="66"/>
      <c r="K297" s="66"/>
      <c r="L297" s="66"/>
      <c r="M297" s="66"/>
      <c r="N297" s="67"/>
    </row>
    <row r="298" spans="1:14" customFormat="1" ht="16" x14ac:dyDescent="0.2">
      <c r="A298" s="70"/>
      <c r="G298" s="66"/>
      <c r="H298" s="66"/>
      <c r="I298" s="66"/>
      <c r="J298" s="66"/>
      <c r="K298" s="66"/>
      <c r="L298" s="66"/>
      <c r="M298" s="66"/>
      <c r="N298" s="67"/>
    </row>
    <row r="299" spans="1:14" customFormat="1" ht="16" x14ac:dyDescent="0.2">
      <c r="A299" s="70"/>
      <c r="G299" s="66"/>
      <c r="H299" s="66"/>
      <c r="I299" s="66"/>
      <c r="J299" s="66"/>
      <c r="K299" s="66"/>
      <c r="L299" s="66"/>
      <c r="M299" s="66"/>
      <c r="N299" s="67"/>
    </row>
    <row r="300" spans="1:14" customFormat="1" ht="16" x14ac:dyDescent="0.2">
      <c r="G300" s="66"/>
      <c r="H300" s="66"/>
      <c r="I300" s="66"/>
      <c r="J300" s="66"/>
      <c r="K300" s="66"/>
      <c r="L300" s="66"/>
      <c r="M300" s="66"/>
      <c r="N300" s="67"/>
    </row>
  </sheetData>
  <sheetProtection algorithmName="SHA-512" hashValue="o6spwtqLUMFtCfqAxt5la2m66P8A/m8kIv57cgK/J3U+UH9phHYsZtXCKYptT1AMQ2OPFp0kEohlqDZLvGncdQ==" saltValue="dAzi1CzRxeIaJkJCWscAww==" spinCount="100000" sheet="1" objects="1" scenarios="1"/>
  <mergeCells count="114">
    <mergeCell ref="A153:A154"/>
    <mergeCell ref="B153:B154"/>
    <mergeCell ref="C153:C154"/>
    <mergeCell ref="F6:F7"/>
    <mergeCell ref="A38:A50"/>
    <mergeCell ref="B38:B50"/>
    <mergeCell ref="C38:C50"/>
    <mergeCell ref="A21:A28"/>
    <mergeCell ref="B21:B28"/>
    <mergeCell ref="C21:C28"/>
    <mergeCell ref="A29:A37"/>
    <mergeCell ref="B29:B37"/>
    <mergeCell ref="C29:C37"/>
    <mergeCell ref="A9:A16"/>
    <mergeCell ref="B9:B16"/>
    <mergeCell ref="C9:C16"/>
    <mergeCell ref="A17:A20"/>
    <mergeCell ref="B17:B20"/>
    <mergeCell ref="C17:C20"/>
    <mergeCell ref="A58:A64"/>
    <mergeCell ref="B58:B64"/>
    <mergeCell ref="A51:A57"/>
    <mergeCell ref="B51:B57"/>
    <mergeCell ref="C51:C57"/>
    <mergeCell ref="A78:A81"/>
    <mergeCell ref="B78:B81"/>
    <mergeCell ref="C78:C81"/>
    <mergeCell ref="P6:P7"/>
    <mergeCell ref="G6:L6"/>
    <mergeCell ref="M6:M7"/>
    <mergeCell ref="N6:N7"/>
    <mergeCell ref="O6:O7"/>
    <mergeCell ref="A6:A7"/>
    <mergeCell ref="B6:B7"/>
    <mergeCell ref="C6:C7"/>
    <mergeCell ref="D6:D7"/>
    <mergeCell ref="E6:E7"/>
    <mergeCell ref="A72:A75"/>
    <mergeCell ref="B72:B75"/>
    <mergeCell ref="C72:C75"/>
    <mergeCell ref="A76:A77"/>
    <mergeCell ref="B76:B77"/>
    <mergeCell ref="C76:C77"/>
    <mergeCell ref="C58:C64"/>
    <mergeCell ref="A65:A71"/>
    <mergeCell ref="B65:B71"/>
    <mergeCell ref="C65:C71"/>
    <mergeCell ref="A88:A91"/>
    <mergeCell ref="B88:B91"/>
    <mergeCell ref="C88:C91"/>
    <mergeCell ref="A93:A105"/>
    <mergeCell ref="B93:B105"/>
    <mergeCell ref="C93:C105"/>
    <mergeCell ref="A83:A86"/>
    <mergeCell ref="B83:B86"/>
    <mergeCell ref="C83:C86"/>
    <mergeCell ref="A121:A123"/>
    <mergeCell ref="B121:B123"/>
    <mergeCell ref="C121:C123"/>
    <mergeCell ref="A124:A125"/>
    <mergeCell ref="B124:B125"/>
    <mergeCell ref="C124:C125"/>
    <mergeCell ref="A107:A108"/>
    <mergeCell ref="B107:B108"/>
    <mergeCell ref="C107:C108"/>
    <mergeCell ref="A111:A115"/>
    <mergeCell ref="B111:B115"/>
    <mergeCell ref="C111:C115"/>
    <mergeCell ref="A117:A118"/>
    <mergeCell ref="B117:B118"/>
    <mergeCell ref="C117:C118"/>
    <mergeCell ref="A2:P2"/>
    <mergeCell ref="A253:A256"/>
    <mergeCell ref="B253:B256"/>
    <mergeCell ref="C253:C256"/>
    <mergeCell ref="A183:A199"/>
    <mergeCell ref="B183:B199"/>
    <mergeCell ref="C183:C199"/>
    <mergeCell ref="A200:A217"/>
    <mergeCell ref="B200:B217"/>
    <mergeCell ref="A142:A151"/>
    <mergeCell ref="B142:B151"/>
    <mergeCell ref="C142:C151"/>
    <mergeCell ref="A155:A165"/>
    <mergeCell ref="B155:B165"/>
    <mergeCell ref="C155:C165"/>
    <mergeCell ref="A129:A133"/>
    <mergeCell ref="B129:B133"/>
    <mergeCell ref="C129:C133"/>
    <mergeCell ref="A134:A141"/>
    <mergeCell ref="B134:B141"/>
    <mergeCell ref="C134:C141"/>
    <mergeCell ref="A119:A120"/>
    <mergeCell ref="B119:B120"/>
    <mergeCell ref="C119:C120"/>
    <mergeCell ref="A273:E273"/>
    <mergeCell ref="A271:D271"/>
    <mergeCell ref="A274:P274"/>
    <mergeCell ref="C200:C217"/>
    <mergeCell ref="A166:A176"/>
    <mergeCell ref="B166:B176"/>
    <mergeCell ref="C166:C176"/>
    <mergeCell ref="A179:A180"/>
    <mergeCell ref="B179:B180"/>
    <mergeCell ref="C179:C180"/>
    <mergeCell ref="A266:A268"/>
    <mergeCell ref="B266:B268"/>
    <mergeCell ref="C266:C268"/>
    <mergeCell ref="A218:A237"/>
    <mergeCell ref="B218:B237"/>
    <mergeCell ref="C218:C237"/>
    <mergeCell ref="A238:A251"/>
    <mergeCell ref="B238:B251"/>
    <mergeCell ref="C238:C251"/>
  </mergeCells>
  <conditionalFormatting sqref="G9:H16">
    <cfRule type="cellIs" dxfId="49" priority="13" operator="between">
      <formula>10</formula>
      <formula>100000</formula>
    </cfRule>
    <cfRule type="cellIs" dxfId="48" priority="14" operator="greaterThanOrEqual">
      <formula>100000</formula>
    </cfRule>
  </conditionalFormatting>
  <conditionalFormatting sqref="G9:K268">
    <cfRule type="cellIs" dxfId="47" priority="1" operator="between">
      <formula>0.01</formula>
      <formula>1</formula>
    </cfRule>
    <cfRule type="cellIs" dxfId="46" priority="5" operator="lessThanOrEqual">
      <formula>0.01</formula>
    </cfRule>
    <cfRule type="cellIs" dxfId="45" priority="2" operator="between">
      <formula>1</formula>
      <formula>10</formula>
    </cfRule>
  </conditionalFormatting>
  <conditionalFormatting sqref="G17:K268">
    <cfRule type="cellIs" dxfId="44" priority="3" operator="between">
      <formula>10</formula>
      <formula>100000</formula>
    </cfRule>
    <cfRule type="cellIs" dxfId="43" priority="4" operator="greaterThanOrEqual">
      <formula>100000</formula>
    </cfRule>
  </conditionalFormatting>
  <conditionalFormatting sqref="I9:K16">
    <cfRule type="cellIs" dxfId="42" priority="9" operator="greaterThanOrEqual">
      <formula>10000</formula>
    </cfRule>
    <cfRule type="cellIs" dxfId="41" priority="8" operator="between">
      <formula>10</formula>
      <formula>10000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1" id="{75A12400-6C93-455D-9F76-A5CA9A7D5F6F}">
            <xm:f>(VLOOKUP(O9,References!$B$8:$C$201,2,FALSE)="Secondary")</xm:f>
            <x14:dxf>
              <font>
                <strike val="0"/>
              </font>
              <fill>
                <patternFill>
                  <bgColor rgb="FFFFC000"/>
                </patternFill>
              </fill>
            </x14:dxf>
          </x14:cfRule>
          <xm:sqref>P9:P81 P83:P108 P110:P115 P127:P151 P153:P176 P178:P181 P183:P251 P262:P264 P266:P268</xm:sqref>
        </x14:conditionalFormatting>
        <x14:conditionalFormatting xmlns:xm="http://schemas.microsoft.com/office/excel/2006/main">
          <x14:cfRule type="expression" priority="28" id="{4076E3A8-3CE7-4195-A14A-D333DEA58B6B}">
            <xm:f>(VLOOKUP(O117,References!$B$8:$C$201,2,FALSE)="Secondary")</xm:f>
            <x14:dxf>
              <font>
                <strike val="0"/>
              </font>
              <fill>
                <patternFill>
                  <bgColor rgb="FFFFC000"/>
                </patternFill>
              </fill>
            </x14:dxf>
          </x14:cfRule>
          <xm:sqref>P117:P125</xm:sqref>
        </x14:conditionalFormatting>
        <x14:conditionalFormatting xmlns:xm="http://schemas.microsoft.com/office/excel/2006/main">
          <x14:cfRule type="expression" priority="29" id="{A5D5D0FE-4ACB-4141-B404-B5107A581819}">
            <xm:f>(VLOOKUP(O253,References!$B$8:$C$201,2,FALSE)="Secondary")</xm:f>
            <x14:dxf>
              <font>
                <strike val="0"/>
              </font>
              <fill>
                <patternFill>
                  <bgColor rgb="FFFFC000"/>
                </patternFill>
              </fill>
            </x14:dxf>
          </x14:cfRule>
          <xm:sqref>P253:P260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48C27-CAEB-4004-AD9C-478B4953200D}">
  <sheetPr>
    <tabColor rgb="FF92D050"/>
  </sheetPr>
  <dimension ref="A1:AK125"/>
  <sheetViews>
    <sheetView zoomScale="110" zoomScaleNormal="110" workbookViewId="0">
      <pane ySplit="7" topLeftCell="A8" activePane="bottomLeft" state="frozen"/>
      <selection pane="bottomLeft" activeCell="A2" sqref="A2:Q2"/>
    </sheetView>
  </sheetViews>
  <sheetFormatPr baseColWidth="10" defaultColWidth="13.33203125" defaultRowHeight="16" x14ac:dyDescent="0.2"/>
  <cols>
    <col min="1" max="1" width="49.6640625" customWidth="1"/>
    <col min="2" max="2" width="13.33203125" style="66"/>
    <col min="3" max="3" width="11.6640625" customWidth="1"/>
    <col min="4" max="4" width="12.6640625" customWidth="1"/>
    <col min="5" max="5" width="13.33203125" style="66" hidden="1" customWidth="1"/>
    <col min="6" max="7" width="9.6640625" style="66" hidden="1" customWidth="1"/>
    <col min="8" max="8" width="10.83203125" style="66" customWidth="1"/>
    <col min="9" max="9" width="11.1640625" style="66" customWidth="1"/>
    <col min="10" max="10" width="5.83203125" style="66" bestFit="1" customWidth="1"/>
    <col min="11" max="14" width="13.33203125" style="66"/>
    <col min="15" max="15" width="6.6640625" style="66" bestFit="1" customWidth="1"/>
    <col min="16" max="16" width="29.1640625" style="66" hidden="1" customWidth="1"/>
    <col min="17" max="17" width="13.33203125" style="66"/>
  </cols>
  <sheetData>
    <row r="1" spans="1:25" ht="21" x14ac:dyDescent="0.25">
      <c r="A1" s="804" t="str">
        <f>ReadMe!B12</f>
        <v>July 2023</v>
      </c>
      <c r="B1" s="4"/>
      <c r="C1" s="5"/>
      <c r="D1" s="5"/>
      <c r="E1" s="4"/>
      <c r="F1" s="4"/>
      <c r="G1" s="4"/>
      <c r="H1" s="4"/>
      <c r="I1" s="4"/>
      <c r="J1" s="4"/>
      <c r="K1" s="4"/>
      <c r="L1" s="4"/>
      <c r="M1" s="4"/>
      <c r="N1" s="4"/>
      <c r="O1" s="4"/>
      <c r="P1" s="4"/>
      <c r="Q1" s="4"/>
      <c r="R1" s="4"/>
      <c r="S1" s="4"/>
      <c r="T1" s="7"/>
      <c r="Y1" s="4"/>
    </row>
    <row r="2" spans="1:25" ht="30.75" customHeight="1" x14ac:dyDescent="0.25">
      <c r="A2" s="844" t="s">
        <v>1044</v>
      </c>
      <c r="B2" s="945"/>
      <c r="C2" s="945"/>
      <c r="D2" s="945"/>
      <c r="E2" s="945"/>
      <c r="F2" s="945"/>
      <c r="G2" s="945"/>
      <c r="H2" s="945"/>
      <c r="I2" s="945"/>
      <c r="J2" s="945"/>
      <c r="K2" s="945"/>
      <c r="L2" s="945"/>
      <c r="M2" s="945"/>
      <c r="N2" s="945"/>
      <c r="O2" s="945"/>
      <c r="P2" s="945"/>
      <c r="Q2" s="945"/>
      <c r="R2" s="77"/>
      <c r="S2" s="77"/>
      <c r="T2" s="77"/>
      <c r="U2" s="77"/>
      <c r="V2" s="77"/>
      <c r="W2" s="77"/>
      <c r="Y2" s="65"/>
    </row>
    <row r="3" spans="1:25" x14ac:dyDescent="0.2">
      <c r="A3" s="13"/>
      <c r="B3" s="3"/>
      <c r="C3" s="2"/>
      <c r="D3" s="2"/>
      <c r="E3" s="3"/>
      <c r="F3" s="3"/>
      <c r="G3" s="3"/>
      <c r="H3" s="3"/>
      <c r="I3" s="3"/>
      <c r="J3" s="3"/>
      <c r="K3" s="3"/>
      <c r="L3" s="3"/>
      <c r="M3" s="3"/>
      <c r="N3" s="3"/>
      <c r="O3" s="3"/>
      <c r="P3" s="3"/>
      <c r="Q3" s="3"/>
      <c r="R3" s="3"/>
      <c r="S3" s="3"/>
      <c r="T3" s="9"/>
      <c r="Y3" s="66"/>
    </row>
    <row r="4" spans="1:25" x14ac:dyDescent="0.2">
      <c r="A4" s="13"/>
      <c r="B4" s="3"/>
      <c r="C4" s="2"/>
      <c r="D4" s="2"/>
      <c r="E4" s="3"/>
      <c r="F4" s="3"/>
      <c r="G4" s="3"/>
      <c r="H4" s="3"/>
      <c r="I4" s="3"/>
      <c r="J4" s="3"/>
      <c r="K4" s="3"/>
      <c r="L4" s="3"/>
      <c r="M4" s="3"/>
      <c r="N4" s="3"/>
      <c r="O4" s="3"/>
      <c r="P4" s="3"/>
      <c r="Q4" s="3"/>
      <c r="R4" s="3"/>
      <c r="S4" s="3"/>
      <c r="T4" s="9"/>
      <c r="Y4" s="66"/>
    </row>
    <row r="5" spans="1:25" ht="20" thickBot="1" x14ac:dyDescent="0.3">
      <c r="A5" s="167" t="s">
        <v>777</v>
      </c>
    </row>
    <row r="6" spans="1:25" s="82" customFormat="1" ht="21" customHeight="1" x14ac:dyDescent="0.25">
      <c r="A6" s="901" t="s">
        <v>32</v>
      </c>
      <c r="B6" s="903" t="s">
        <v>34</v>
      </c>
      <c r="C6" s="903" t="s">
        <v>700</v>
      </c>
      <c r="D6" s="903" t="s">
        <v>2</v>
      </c>
      <c r="E6" s="903" t="s">
        <v>725</v>
      </c>
      <c r="F6" s="903" t="s">
        <v>726</v>
      </c>
      <c r="G6" s="903" t="s">
        <v>727</v>
      </c>
      <c r="H6" s="903" t="s">
        <v>649</v>
      </c>
      <c r="I6" s="903" t="s">
        <v>650</v>
      </c>
      <c r="J6" s="903" t="s">
        <v>566</v>
      </c>
      <c r="K6" s="908" t="s">
        <v>651</v>
      </c>
      <c r="L6" s="908"/>
      <c r="M6" s="908"/>
      <c r="N6" s="908"/>
      <c r="O6" s="903" t="s">
        <v>702</v>
      </c>
      <c r="P6" s="940" t="s">
        <v>989</v>
      </c>
      <c r="Q6" s="937" t="s">
        <v>817</v>
      </c>
    </row>
    <row r="7" spans="1:25" s="82" customFormat="1" ht="38.25" customHeight="1" thickBot="1" x14ac:dyDescent="0.3">
      <c r="A7" s="946"/>
      <c r="B7" s="947"/>
      <c r="C7" s="947"/>
      <c r="D7" s="947"/>
      <c r="E7" s="947"/>
      <c r="F7" s="947"/>
      <c r="G7" s="947"/>
      <c r="H7" s="947"/>
      <c r="I7" s="947"/>
      <c r="J7" s="947"/>
      <c r="K7" s="68" t="s">
        <v>728</v>
      </c>
      <c r="L7" s="68" t="s">
        <v>729</v>
      </c>
      <c r="M7" s="68" t="s">
        <v>730</v>
      </c>
      <c r="N7" s="68" t="s">
        <v>731</v>
      </c>
      <c r="O7" s="947"/>
      <c r="P7" s="941"/>
      <c r="Q7" s="938"/>
    </row>
    <row r="8" spans="1:25" ht="16.5" customHeight="1" thickBot="1" x14ac:dyDescent="0.25">
      <c r="A8" s="90" t="s">
        <v>140</v>
      </c>
      <c r="B8" s="261" t="s">
        <v>139</v>
      </c>
      <c r="C8" s="91"/>
      <c r="D8" s="91"/>
      <c r="E8" s="91"/>
      <c r="F8" s="91"/>
      <c r="G8" s="91"/>
      <c r="H8" s="91"/>
      <c r="I8" s="91"/>
      <c r="J8" s="91"/>
      <c r="K8" s="91"/>
      <c r="L8" s="91"/>
      <c r="M8" s="91"/>
      <c r="N8" s="91"/>
      <c r="O8" s="91"/>
      <c r="P8" s="91"/>
      <c r="Q8" s="92"/>
    </row>
    <row r="9" spans="1:25" x14ac:dyDescent="0.2">
      <c r="A9" s="899" t="s">
        <v>33</v>
      </c>
      <c r="B9" s="900" t="s">
        <v>35</v>
      </c>
      <c r="C9" s="824">
        <v>214</v>
      </c>
      <c r="D9" s="822" t="s">
        <v>3</v>
      </c>
      <c r="E9" s="237" t="s">
        <v>35</v>
      </c>
      <c r="F9" s="205" t="s">
        <v>3</v>
      </c>
      <c r="G9" s="593">
        <v>214</v>
      </c>
      <c r="H9" s="616">
        <v>-0.12</v>
      </c>
      <c r="I9" s="206" t="s">
        <v>733</v>
      </c>
      <c r="J9" s="206" t="s">
        <v>653</v>
      </c>
      <c r="K9" s="153">
        <f t="shared" ref="K9:K16" si="0">IF(I9="mg/L",H9,IF(I9="mol/L",H9*G9*1000,IF(I9="log-mol/L",(10^(H9))*G9*1000,NA())))</f>
        <v>162335.6010562453</v>
      </c>
      <c r="L9" s="495">
        <f>IF(I9="log-mg/L",H9,LOG(K9))</f>
        <v>5.2104137733491909</v>
      </c>
      <c r="M9" s="153">
        <f>IF(I9="mol/L",H9,IF(I9="log-mol/L",10^H9,K9/(1000*G9)))</f>
        <v>0.75857757502918366</v>
      </c>
      <c r="N9" s="495">
        <f>IF(I9="log-mol/L",H9,LOG(M9))</f>
        <v>-0.12</v>
      </c>
      <c r="O9" s="206">
        <v>25</v>
      </c>
      <c r="P9" s="239" t="s">
        <v>482</v>
      </c>
      <c r="Q9" s="134">
        <f>VLOOKUP(P9,References!$B$7:$F$201,5,FALSE)</f>
        <v>12</v>
      </c>
    </row>
    <row r="10" spans="1:25" x14ac:dyDescent="0.2">
      <c r="A10" s="885"/>
      <c r="B10" s="886"/>
      <c r="C10" s="892"/>
      <c r="D10" s="811"/>
      <c r="E10" s="270" t="s">
        <v>35</v>
      </c>
      <c r="F10" s="63" t="s">
        <v>3</v>
      </c>
      <c r="G10" s="271">
        <v>214</v>
      </c>
      <c r="H10" s="272">
        <v>-0.2</v>
      </c>
      <c r="I10" s="223" t="s">
        <v>733</v>
      </c>
      <c r="J10" s="223" t="s">
        <v>707</v>
      </c>
      <c r="K10" s="179">
        <f t="shared" si="0"/>
        <v>135024.87171876134</v>
      </c>
      <c r="L10" s="273">
        <f t="shared" ref="L10:L51" si="1">IF(I10="log-mg/L",H10,LOG(K10))</f>
        <v>5.1304137733491908</v>
      </c>
      <c r="M10" s="179">
        <f t="shared" ref="M10:M16" si="2">IF(I10="mol/L",H10,IF(I10="log-mol/L",10^H10,K10/(1000*G10)))</f>
        <v>0.63095734448019325</v>
      </c>
      <c r="N10" s="273">
        <f t="shared" ref="N10:N51" si="3">IF(I10="log-mol/L",H10,LOG(M10))</f>
        <v>-0.2</v>
      </c>
      <c r="O10" s="223">
        <v>25</v>
      </c>
      <c r="P10" s="293" t="s">
        <v>482</v>
      </c>
      <c r="Q10" s="190">
        <f>VLOOKUP(P10,References!$B$7:$F$201,5,FALSE)</f>
        <v>12</v>
      </c>
    </row>
    <row r="11" spans="1:25" x14ac:dyDescent="0.2">
      <c r="A11" s="888" t="s">
        <v>36</v>
      </c>
      <c r="B11" s="867" t="s">
        <v>37</v>
      </c>
      <c r="C11" s="911">
        <v>264.10000000000002</v>
      </c>
      <c r="D11" s="826" t="s">
        <v>4</v>
      </c>
      <c r="E11" s="228" t="s">
        <v>37</v>
      </c>
      <c r="F11" s="62" t="s">
        <v>4</v>
      </c>
      <c r="G11" s="265">
        <v>264.10000000000002</v>
      </c>
      <c r="H11" s="770">
        <v>-0.7</v>
      </c>
      <c r="I11" s="81" t="s">
        <v>733</v>
      </c>
      <c r="J11" s="81" t="s">
        <v>653</v>
      </c>
      <c r="K11" s="154">
        <f t="shared" si="0"/>
        <v>52694.877738328112</v>
      </c>
      <c r="L11" s="668">
        <f t="shared" si="1"/>
        <v>4.7217684012069236</v>
      </c>
      <c r="M11" s="154">
        <f t="shared" si="2"/>
        <v>0.19952623149688795</v>
      </c>
      <c r="N11" s="668">
        <f t="shared" si="3"/>
        <v>-0.7</v>
      </c>
      <c r="O11" s="81">
        <v>25</v>
      </c>
      <c r="P11" s="229" t="s">
        <v>482</v>
      </c>
      <c r="Q11" s="135">
        <f>VLOOKUP(P11,References!$B$7:$F$201,5,FALSE)</f>
        <v>12</v>
      </c>
    </row>
    <row r="12" spans="1:25" x14ac:dyDescent="0.2">
      <c r="A12" s="889"/>
      <c r="B12" s="868"/>
      <c r="C12" s="893"/>
      <c r="D12" s="811"/>
      <c r="E12" s="270" t="s">
        <v>37</v>
      </c>
      <c r="F12" s="63" t="s">
        <v>4</v>
      </c>
      <c r="G12" s="271">
        <v>264.10000000000002</v>
      </c>
      <c r="H12" s="272">
        <v>-0.64</v>
      </c>
      <c r="I12" s="223" t="s">
        <v>733</v>
      </c>
      <c r="J12" s="223" t="s">
        <v>707</v>
      </c>
      <c r="K12" s="179">
        <f t="shared" si="0"/>
        <v>60501.814709596889</v>
      </c>
      <c r="L12" s="273">
        <f t="shared" si="1"/>
        <v>4.7817684012069241</v>
      </c>
      <c r="M12" s="179">
        <f t="shared" si="2"/>
        <v>0.22908676527677729</v>
      </c>
      <c r="N12" s="273">
        <f t="shared" si="3"/>
        <v>-0.64</v>
      </c>
      <c r="O12" s="223">
        <v>25</v>
      </c>
      <c r="P12" s="293" t="s">
        <v>482</v>
      </c>
      <c r="Q12" s="190">
        <f>VLOOKUP(P12,References!$B$7:$F$201,5,FALSE)</f>
        <v>12</v>
      </c>
    </row>
    <row r="13" spans="1:25" x14ac:dyDescent="0.2">
      <c r="A13" s="885" t="s">
        <v>38</v>
      </c>
      <c r="B13" s="886" t="s">
        <v>39</v>
      </c>
      <c r="C13" s="826">
        <v>314.10000000000002</v>
      </c>
      <c r="D13" s="826" t="s">
        <v>5</v>
      </c>
      <c r="E13" s="228" t="s">
        <v>39</v>
      </c>
      <c r="F13" s="62" t="s">
        <v>5</v>
      </c>
      <c r="G13" s="62">
        <v>314.10000000000002</v>
      </c>
      <c r="H13" s="770">
        <v>-1.05</v>
      </c>
      <c r="I13" s="81" t="s">
        <v>733</v>
      </c>
      <c r="J13" s="81" t="s">
        <v>653</v>
      </c>
      <c r="K13" s="154">
        <f t="shared" si="0"/>
        <v>27994.191966780945</v>
      </c>
      <c r="L13" s="668">
        <f t="shared" si="1"/>
        <v>4.4470679363985051</v>
      </c>
      <c r="M13" s="154">
        <f t="shared" si="2"/>
        <v>8.9125093813374537E-2</v>
      </c>
      <c r="N13" s="668">
        <f t="shared" si="3"/>
        <v>-1.05</v>
      </c>
      <c r="O13" s="81">
        <v>25</v>
      </c>
      <c r="P13" s="229" t="s">
        <v>482</v>
      </c>
      <c r="Q13" s="135">
        <f>VLOOKUP(P13,References!$B$7:$F$201,5,FALSE)</f>
        <v>12</v>
      </c>
    </row>
    <row r="14" spans="1:25" x14ac:dyDescent="0.2">
      <c r="A14" s="885"/>
      <c r="B14" s="886"/>
      <c r="C14" s="826"/>
      <c r="D14" s="826"/>
      <c r="E14" s="228" t="s">
        <v>39</v>
      </c>
      <c r="F14" s="62" t="s">
        <v>5</v>
      </c>
      <c r="G14" s="62">
        <v>314.10000000000002</v>
      </c>
      <c r="H14" s="770">
        <v>-1.1000000000000001</v>
      </c>
      <c r="I14" s="81" t="s">
        <v>733</v>
      </c>
      <c r="J14" s="81" t="s">
        <v>653</v>
      </c>
      <c r="K14" s="154">
        <f t="shared" si="0"/>
        <v>24949.849852689666</v>
      </c>
      <c r="L14" s="668">
        <f t="shared" si="1"/>
        <v>4.3970679363985044</v>
      </c>
      <c r="M14" s="154">
        <f t="shared" si="2"/>
        <v>7.9432823472428096E-2</v>
      </c>
      <c r="N14" s="668">
        <f t="shared" si="3"/>
        <v>-1.1000000000000001</v>
      </c>
      <c r="O14" s="81">
        <v>25</v>
      </c>
      <c r="P14" s="229" t="s">
        <v>482</v>
      </c>
      <c r="Q14" s="135">
        <f>VLOOKUP(P14,References!$B$7:$F$201,5,FALSE)</f>
        <v>12</v>
      </c>
    </row>
    <row r="15" spans="1:25" x14ac:dyDescent="0.2">
      <c r="A15" s="885"/>
      <c r="B15" s="886"/>
      <c r="C15" s="826"/>
      <c r="D15" s="826"/>
      <c r="E15" s="228" t="s">
        <v>39</v>
      </c>
      <c r="F15" s="62" t="s">
        <v>5</v>
      </c>
      <c r="G15" s="62">
        <v>314.10000000000002</v>
      </c>
      <c r="H15" s="770">
        <v>-1.1499999999999999</v>
      </c>
      <c r="I15" s="81" t="s">
        <v>733</v>
      </c>
      <c r="J15" s="81" t="s">
        <v>707</v>
      </c>
      <c r="K15" s="154">
        <f t="shared" si="0"/>
        <v>22236.577087505771</v>
      </c>
      <c r="L15" s="668">
        <f t="shared" si="1"/>
        <v>4.3470679363985045</v>
      </c>
      <c r="M15" s="154">
        <f t="shared" si="2"/>
        <v>7.0794578438413788E-2</v>
      </c>
      <c r="N15" s="668">
        <f t="shared" si="3"/>
        <v>-1.1499999999999999</v>
      </c>
      <c r="O15" s="81">
        <v>25</v>
      </c>
      <c r="P15" s="229" t="s">
        <v>482</v>
      </c>
      <c r="Q15" s="135">
        <f>VLOOKUP(P15,References!$B$7:$F$201,5,FALSE)</f>
        <v>12</v>
      </c>
    </row>
    <row r="16" spans="1:25" x14ac:dyDescent="0.2">
      <c r="A16" s="885"/>
      <c r="B16" s="886"/>
      <c r="C16" s="826"/>
      <c r="D16" s="811"/>
      <c r="E16" s="270" t="s">
        <v>39</v>
      </c>
      <c r="F16" s="63" t="s">
        <v>5</v>
      </c>
      <c r="G16" s="63">
        <v>314.10000000000002</v>
      </c>
      <c r="H16" s="272">
        <v>-0.86</v>
      </c>
      <c r="I16" s="223" t="s">
        <v>733</v>
      </c>
      <c r="J16" s="223" t="s">
        <v>707</v>
      </c>
      <c r="K16" s="179">
        <f t="shared" si="0"/>
        <v>43357.8697511766</v>
      </c>
      <c r="L16" s="273">
        <f t="shared" si="1"/>
        <v>4.6370679363985046</v>
      </c>
      <c r="M16" s="179">
        <f t="shared" si="2"/>
        <v>0.13803842646028844</v>
      </c>
      <c r="N16" s="273">
        <f t="shared" si="3"/>
        <v>-0.86</v>
      </c>
      <c r="O16" s="223">
        <v>25</v>
      </c>
      <c r="P16" s="293" t="s">
        <v>482</v>
      </c>
      <c r="Q16" s="190">
        <f>VLOOKUP(P16,References!$B$7:$F$201,5,FALSE)</f>
        <v>12</v>
      </c>
    </row>
    <row r="17" spans="1:17" x14ac:dyDescent="0.2">
      <c r="A17" s="888" t="s">
        <v>40</v>
      </c>
      <c r="B17" s="867" t="s">
        <v>41</v>
      </c>
      <c r="C17" s="810">
        <v>364.1</v>
      </c>
      <c r="D17" s="826" t="s">
        <v>6</v>
      </c>
      <c r="E17" s="228" t="s">
        <v>41</v>
      </c>
      <c r="F17" s="62" t="s">
        <v>6</v>
      </c>
      <c r="G17" s="62">
        <v>364.1</v>
      </c>
      <c r="H17" s="770">
        <v>-1.9</v>
      </c>
      <c r="I17" s="81" t="s">
        <v>733</v>
      </c>
      <c r="J17" s="771" t="s">
        <v>653</v>
      </c>
      <c r="K17" s="154">
        <f>IF(I17="mg/L",H17,IF(I17="mol/L",H17*G19*1000,IF(I17="log-mol/L",(10^(H17))*G19*1000,NA())))</f>
        <v>4583.7474243425604</v>
      </c>
      <c r="L17" s="668">
        <f>IF(I17="log-mg/L",H17,LOG(K17))</f>
        <v>3.6612206789339434</v>
      </c>
      <c r="M17" s="154">
        <f>IF(I17="mol/L",H17,IF(I17="log-mol/L",10^H17,K17/(1000*G19)))</f>
        <v>1.2589254117941664E-2</v>
      </c>
      <c r="N17" s="668">
        <f t="shared" ref="N17" si="4">IF(I17="log-mol/L",H17,LOG(M17))</f>
        <v>-1.9</v>
      </c>
      <c r="O17" s="771" t="s">
        <v>708</v>
      </c>
      <c r="P17" s="772" t="s">
        <v>840</v>
      </c>
      <c r="Q17" s="135">
        <f>VLOOKUP(P17,References!$B$7:$F$201,5,FALSE)</f>
        <v>58</v>
      </c>
    </row>
    <row r="18" spans="1:17" x14ac:dyDescent="0.2">
      <c r="A18" s="885"/>
      <c r="B18" s="886"/>
      <c r="C18" s="826"/>
      <c r="D18" s="826"/>
      <c r="E18" s="228" t="s">
        <v>41</v>
      </c>
      <c r="F18" s="62" t="s">
        <v>6</v>
      </c>
      <c r="G18" s="62">
        <v>364.1</v>
      </c>
      <c r="H18" s="770">
        <v>-1.54</v>
      </c>
      <c r="I18" s="81" t="s">
        <v>733</v>
      </c>
      <c r="J18" s="81" t="s">
        <v>653</v>
      </c>
      <c r="K18" s="154">
        <f>IF(I18="mg/L",H18,IF(I18="mol/L",H18*G17*1000,IF(I18="log-mol/L",(10^(H18))*G17*1000,NA())))</f>
        <v>10500.75870288397</v>
      </c>
      <c r="L18" s="668">
        <f t="shared" si="1"/>
        <v>4.0212206789339433</v>
      </c>
      <c r="M18" s="154">
        <f>IF(I18="mol/L",H18,IF(I18="log-mol/L",10^H18,K18/(1000*G17)))</f>
        <v>2.8840315031266047E-2</v>
      </c>
      <c r="N18" s="668">
        <f t="shared" si="3"/>
        <v>-1.54</v>
      </c>
      <c r="O18" s="81">
        <v>25</v>
      </c>
      <c r="P18" s="229" t="s">
        <v>482</v>
      </c>
      <c r="Q18" s="135">
        <f>VLOOKUP(P18,References!$B$7:$F$201,5,FALSE)</f>
        <v>12</v>
      </c>
    </row>
    <row r="19" spans="1:17" x14ac:dyDescent="0.2">
      <c r="A19" s="889"/>
      <c r="B19" s="868"/>
      <c r="C19" s="811"/>
      <c r="D19" s="811"/>
      <c r="E19" s="270" t="s">
        <v>41</v>
      </c>
      <c r="F19" s="63" t="s">
        <v>6</v>
      </c>
      <c r="G19" s="63">
        <v>364.1</v>
      </c>
      <c r="H19" s="272">
        <v>-1.63</v>
      </c>
      <c r="I19" s="223" t="s">
        <v>733</v>
      </c>
      <c r="J19" s="223" t="s">
        <v>707</v>
      </c>
      <c r="K19" s="179">
        <f>IF(I19="mg/L",H19,IF(I19="mol/L",H19*G18*1000,IF(I19="log-mol/L",(10^(H19))*G18*1000,NA())))</f>
        <v>8535.3371165798362</v>
      </c>
      <c r="L19" s="273">
        <f t="shared" si="1"/>
        <v>3.9312206789339439</v>
      </c>
      <c r="M19" s="179">
        <f>IF(I19="mol/L",H19,IF(I19="log-mol/L",10^H19,K19/(1000*G18)))</f>
        <v>2.3442288153199219E-2</v>
      </c>
      <c r="N19" s="273">
        <f t="shared" si="3"/>
        <v>-1.63</v>
      </c>
      <c r="O19" s="223">
        <v>25</v>
      </c>
      <c r="P19" s="293" t="s">
        <v>482</v>
      </c>
      <c r="Q19" s="190">
        <f>VLOOKUP(P19,References!$B$7:$F$201,5,FALSE)</f>
        <v>12</v>
      </c>
    </row>
    <row r="20" spans="1:17" x14ac:dyDescent="0.2">
      <c r="A20" s="888" t="s">
        <v>42</v>
      </c>
      <c r="B20" s="867" t="s">
        <v>43</v>
      </c>
      <c r="C20" s="810">
        <v>414.1</v>
      </c>
      <c r="D20" s="826" t="s">
        <v>7</v>
      </c>
      <c r="E20" s="228" t="s">
        <v>43</v>
      </c>
      <c r="F20" s="62" t="s">
        <v>7</v>
      </c>
      <c r="G20" s="62">
        <v>414.1</v>
      </c>
      <c r="H20" s="672">
        <v>8.9999999999999993E-3</v>
      </c>
      <c r="I20" s="81" t="s">
        <v>730</v>
      </c>
      <c r="J20" s="81" t="s">
        <v>710</v>
      </c>
      <c r="K20" s="154">
        <f>IF(I20="mg/L",H20,IF(I20="mol/L",H20*G24*1000,IF(I20="log-mol/L",(10^(H20))*G24*1000,NA())))</f>
        <v>3726.9</v>
      </c>
      <c r="L20" s="668">
        <f t="shared" ref="L20:L25" si="5">IF(I20="log-mg/L",H20,LOG(K20))</f>
        <v>3.5713477399417028</v>
      </c>
      <c r="M20" s="154">
        <f>IF(I20="mol/L",H20,IF(I20="log-mol/L",10^H20,K20/(1000*G24)))</f>
        <v>8.9999999999999993E-3</v>
      </c>
      <c r="N20" s="668">
        <f t="shared" ref="N20:N25" si="6">IF(I20="log-mol/L",H20,LOG(M20))</f>
        <v>-2.0457574905606752</v>
      </c>
      <c r="O20" s="81">
        <v>20</v>
      </c>
      <c r="P20" s="229" t="s">
        <v>481</v>
      </c>
      <c r="Q20" s="189">
        <f>VLOOKUP(P20,References!$B$7:$F$201,5,FALSE)</f>
        <v>73</v>
      </c>
    </row>
    <row r="21" spans="1:17" x14ac:dyDescent="0.2">
      <c r="A21" s="885"/>
      <c r="B21" s="886"/>
      <c r="C21" s="826"/>
      <c r="D21" s="826"/>
      <c r="E21" s="228" t="s">
        <v>43</v>
      </c>
      <c r="F21" s="62" t="s">
        <v>7</v>
      </c>
      <c r="G21" s="62">
        <v>414.1</v>
      </c>
      <c r="H21" s="672">
        <v>8.0000000000000002E-3</v>
      </c>
      <c r="I21" s="81" t="s">
        <v>730</v>
      </c>
      <c r="J21" s="81" t="s">
        <v>710</v>
      </c>
      <c r="K21" s="154">
        <f>IF(I21="mg/L",H21,IF(I21="mol/L",H21*G25*1000,IF(I21="log-mol/L",(10^(H21))*G25*1000,NA())))</f>
        <v>3312.8</v>
      </c>
      <c r="L21" s="668">
        <f t="shared" si="5"/>
        <v>3.5201952174943218</v>
      </c>
      <c r="M21" s="154">
        <f>IF(I21="mol/L",H21,IF(I21="log-mol/L",10^H21,K21/(1000*G25)))</f>
        <v>8.0000000000000002E-3</v>
      </c>
      <c r="N21" s="668">
        <f t="shared" si="6"/>
        <v>-2.0969100130080562</v>
      </c>
      <c r="O21" s="81">
        <v>25</v>
      </c>
      <c r="P21" s="229" t="s">
        <v>481</v>
      </c>
      <c r="Q21" s="135">
        <f>VLOOKUP(P21,References!$B$7:$F$201,5,FALSE)</f>
        <v>73</v>
      </c>
    </row>
    <row r="22" spans="1:17" x14ac:dyDescent="0.2">
      <c r="A22" s="885"/>
      <c r="B22" s="886"/>
      <c r="C22" s="826"/>
      <c r="D22" s="826"/>
      <c r="E22" s="228" t="s">
        <v>43</v>
      </c>
      <c r="F22" s="62" t="s">
        <v>7</v>
      </c>
      <c r="G22" s="62">
        <v>414.1</v>
      </c>
      <c r="H22" s="672">
        <v>9.1000000000000004E-3</v>
      </c>
      <c r="I22" s="81" t="s">
        <v>730</v>
      </c>
      <c r="J22" s="81" t="s">
        <v>710</v>
      </c>
      <c r="K22" s="154">
        <f>IF(I22="mg/L",H22,IF(I22="mol/L",H22*G26*1000,IF(I22="log-mol/L",(10^(H22))*G26*1000,NA())))</f>
        <v>3768.3100000000004</v>
      </c>
      <c r="L22" s="668">
        <f t="shared" si="5"/>
        <v>3.5761466228234715</v>
      </c>
      <c r="M22" s="154">
        <f>IF(I22="mol/L",H22,IF(I22="log-mol/L",10^H22,K22/(1000*G26)))</f>
        <v>9.1000000000000004E-3</v>
      </c>
      <c r="N22" s="668">
        <f t="shared" si="6"/>
        <v>-2.0409586076789066</v>
      </c>
      <c r="O22" s="81">
        <v>25</v>
      </c>
      <c r="P22" s="229" t="s">
        <v>481</v>
      </c>
      <c r="Q22" s="135">
        <f>VLOOKUP(P22,References!$B$7:$F$201,5,FALSE)</f>
        <v>73</v>
      </c>
    </row>
    <row r="23" spans="1:17" x14ac:dyDescent="0.2">
      <c r="A23" s="885"/>
      <c r="B23" s="886"/>
      <c r="C23" s="826"/>
      <c r="D23" s="826"/>
      <c r="E23" s="228" t="s">
        <v>43</v>
      </c>
      <c r="F23" s="62" t="s">
        <v>7</v>
      </c>
      <c r="G23" s="62">
        <v>414.1</v>
      </c>
      <c r="H23" s="672">
        <v>0.03</v>
      </c>
      <c r="I23" s="304" t="s">
        <v>730</v>
      </c>
      <c r="J23" s="81" t="s">
        <v>710</v>
      </c>
      <c r="K23" s="154">
        <f>IF(I23="mg/L",H23,IF(I23="mol/L",H23*G27*1000,IF(I23="log-mol/L",(10^(H23))*G27*1000,NA())))</f>
        <v>12423</v>
      </c>
      <c r="L23" s="668">
        <f t="shared" si="5"/>
        <v>4.0942264852220402</v>
      </c>
      <c r="M23" s="154">
        <f>IF(I23="mol/L",H23,IF(I23="log-mol/L",10^H23,K23/(1000*G27)))</f>
        <v>0.03</v>
      </c>
      <c r="N23" s="668">
        <f t="shared" si="6"/>
        <v>-1.5228787452803376</v>
      </c>
      <c r="O23" s="81">
        <v>20</v>
      </c>
      <c r="P23" s="773" t="s">
        <v>779</v>
      </c>
      <c r="Q23" s="135">
        <f>VLOOKUP(P23,References!$B$7:$F$201,5,FALSE)</f>
        <v>57</v>
      </c>
    </row>
    <row r="24" spans="1:17" x14ac:dyDescent="0.2">
      <c r="A24" s="885"/>
      <c r="B24" s="886"/>
      <c r="C24" s="826"/>
      <c r="D24" s="826"/>
      <c r="E24" s="228" t="s">
        <v>43</v>
      </c>
      <c r="F24" s="62" t="s">
        <v>7</v>
      </c>
      <c r="G24" s="62">
        <v>414.1</v>
      </c>
      <c r="H24" s="774">
        <v>15696</v>
      </c>
      <c r="I24" s="81" t="s">
        <v>728</v>
      </c>
      <c r="J24" s="81" t="s">
        <v>708</v>
      </c>
      <c r="K24" s="154">
        <f>IF(I24="mg/L",H24,IF(I24="mol/L",H24*G33*1000,IF(I24="log-mol/L",(10^(H24))*G33*1000,NA())))</f>
        <v>15696</v>
      </c>
      <c r="L24" s="668">
        <f t="shared" si="5"/>
        <v>4.1957889900358731</v>
      </c>
      <c r="M24" s="154">
        <f>IF(I24="mol/L",H24,IF(I24="log-mol/L",10^H24,K24/(1000*G33)))</f>
        <v>3.7903887949770586E-2</v>
      </c>
      <c r="N24" s="668">
        <f t="shared" si="6"/>
        <v>-1.4213162404665047</v>
      </c>
      <c r="O24" s="81" t="s">
        <v>708</v>
      </c>
      <c r="P24" s="229" t="s">
        <v>490</v>
      </c>
      <c r="Q24" s="135">
        <f>VLOOKUP(P24,References!$B$7:$F$201,5,FALSE)</f>
        <v>92</v>
      </c>
    </row>
    <row r="25" spans="1:17" x14ac:dyDescent="0.2">
      <c r="A25" s="885"/>
      <c r="B25" s="886"/>
      <c r="C25" s="826"/>
      <c r="D25" s="826"/>
      <c r="E25" s="228" t="s">
        <v>43</v>
      </c>
      <c r="F25" s="62" t="s">
        <v>7</v>
      </c>
      <c r="G25" s="62">
        <v>414.1</v>
      </c>
      <c r="H25" s="672">
        <v>-2.4</v>
      </c>
      <c r="I25" s="81" t="s">
        <v>733</v>
      </c>
      <c r="J25" s="771" t="s">
        <v>653</v>
      </c>
      <c r="K25" s="154">
        <f>IF(I25="mg/L",H25,IF(I25="mol/L",H25*G28*1000,IF(I25="log-mol/L",(10^(H25))*G28*1000,NA())))</f>
        <v>1648.5617932620319</v>
      </c>
      <c r="L25" s="668">
        <f t="shared" si="5"/>
        <v>3.2171052305023782</v>
      </c>
      <c r="M25" s="154">
        <f>IF(I25="mol/L",H25,IF(I25="log-mol/L",10^H25,K25/(1000*G28)))</f>
        <v>3.9810717055349717E-3</v>
      </c>
      <c r="N25" s="668">
        <f t="shared" si="6"/>
        <v>-2.4</v>
      </c>
      <c r="O25" s="771" t="s">
        <v>708</v>
      </c>
      <c r="P25" s="773" t="s">
        <v>840</v>
      </c>
      <c r="Q25" s="135">
        <f>VLOOKUP(P25,References!$B$7:$F$201,5,FALSE)</f>
        <v>58</v>
      </c>
    </row>
    <row r="26" spans="1:17" x14ac:dyDescent="0.2">
      <c r="A26" s="885"/>
      <c r="B26" s="886"/>
      <c r="C26" s="826"/>
      <c r="D26" s="826"/>
      <c r="E26" s="228" t="s">
        <v>43</v>
      </c>
      <c r="F26" s="62" t="s">
        <v>7</v>
      </c>
      <c r="G26" s="62">
        <v>414.1</v>
      </c>
      <c r="H26" s="770">
        <v>-2.0099999999999998</v>
      </c>
      <c r="I26" s="81" t="s">
        <v>733</v>
      </c>
      <c r="J26" s="81" t="s">
        <v>653</v>
      </c>
      <c r="K26" s="154">
        <f>IF(I26="mg/L",H26,IF(I26="mol/L",H26*G20*1000,IF(I26="log-mol/L",(10^(H26))*G20*1000,NA())))</f>
        <v>4046.7393319780117</v>
      </c>
      <c r="L26" s="668">
        <f t="shared" si="1"/>
        <v>3.6071052305023779</v>
      </c>
      <c r="M26" s="154">
        <f>IF(I26="mol/L",H26,IF(I26="log-mol/L",10^H26,K26/(1000*G20)))</f>
        <v>9.7723722095581049E-3</v>
      </c>
      <c r="N26" s="668">
        <f t="shared" si="3"/>
        <v>-2.0099999999999998</v>
      </c>
      <c r="O26" s="81">
        <v>25</v>
      </c>
      <c r="P26" s="229" t="s">
        <v>482</v>
      </c>
      <c r="Q26" s="135">
        <f>VLOOKUP(P26,References!$B$7:$F$201,5,FALSE)</f>
        <v>12</v>
      </c>
    </row>
    <row r="27" spans="1:17" x14ac:dyDescent="0.2">
      <c r="A27" s="885"/>
      <c r="B27" s="886"/>
      <c r="C27" s="826"/>
      <c r="D27" s="826"/>
      <c r="E27" s="228" t="s">
        <v>43</v>
      </c>
      <c r="F27" s="62" t="s">
        <v>7</v>
      </c>
      <c r="G27" s="62">
        <v>414.1</v>
      </c>
      <c r="H27" s="770">
        <v>-1.92</v>
      </c>
      <c r="I27" s="81" t="s">
        <v>733</v>
      </c>
      <c r="J27" s="81" t="s">
        <v>653</v>
      </c>
      <c r="K27" s="154">
        <f>IF(I27="mg/L",H27,IF(I27="mol/L",H27*G21*1000,IF(I27="log-mol/L",(10^(H27))*G21*1000,NA())))</f>
        <v>4978.5770237507049</v>
      </c>
      <c r="L27" s="668">
        <f t="shared" si="1"/>
        <v>3.6971052305023777</v>
      </c>
      <c r="M27" s="154">
        <f>IF(I27="mol/L",H27,IF(I27="log-mol/L",10^H27,K27/(1000*G21)))</f>
        <v>1.2022644346174125E-2</v>
      </c>
      <c r="N27" s="668">
        <f t="shared" si="3"/>
        <v>-1.92</v>
      </c>
      <c r="O27" s="81">
        <v>25</v>
      </c>
      <c r="P27" s="229" t="s">
        <v>482</v>
      </c>
      <c r="Q27" s="135">
        <f>VLOOKUP(P27,References!$B$7:$F$201,5,FALSE)</f>
        <v>12</v>
      </c>
    </row>
    <row r="28" spans="1:17" x14ac:dyDescent="0.2">
      <c r="A28" s="885"/>
      <c r="B28" s="886"/>
      <c r="C28" s="826"/>
      <c r="D28" s="826"/>
      <c r="E28" s="228" t="s">
        <v>43</v>
      </c>
      <c r="F28" s="62" t="s">
        <v>7</v>
      </c>
      <c r="G28" s="62">
        <v>414.1</v>
      </c>
      <c r="H28" s="770">
        <v>-2.11</v>
      </c>
      <c r="I28" s="81" t="s">
        <v>733</v>
      </c>
      <c r="J28" s="81" t="s">
        <v>707</v>
      </c>
      <c r="K28" s="154">
        <f>IF(I28="mg/L",H28,IF(I28="mol/L",H28*G22*1000,IF(I28="log-mol/L",(10^(H28))*G22*1000,NA())))</f>
        <v>3214.4393099594122</v>
      </c>
      <c r="L28" s="668">
        <f t="shared" si="1"/>
        <v>3.5071052305023782</v>
      </c>
      <c r="M28" s="154">
        <f>IF(I28="mol/L",H28,IF(I28="log-mol/L",10^H28,K28/(1000*G22)))</f>
        <v>7.7624711662869156E-3</v>
      </c>
      <c r="N28" s="668">
        <f t="shared" si="3"/>
        <v>-2.11</v>
      </c>
      <c r="O28" s="81">
        <v>25</v>
      </c>
      <c r="P28" s="229" t="s">
        <v>482</v>
      </c>
      <c r="Q28" s="135">
        <f>VLOOKUP(P28,References!$B$7:$F$201,5,FALSE)</f>
        <v>12</v>
      </c>
    </row>
    <row r="29" spans="1:17" x14ac:dyDescent="0.2">
      <c r="A29" s="885"/>
      <c r="B29" s="886"/>
      <c r="C29" s="826"/>
      <c r="D29" s="826"/>
      <c r="E29" s="228" t="s">
        <v>43</v>
      </c>
      <c r="F29" s="62" t="s">
        <v>7</v>
      </c>
      <c r="G29" s="62">
        <v>414.1</v>
      </c>
      <c r="H29" s="267">
        <v>-1.86</v>
      </c>
      <c r="I29" s="81" t="s">
        <v>733</v>
      </c>
      <c r="J29" s="81" t="s">
        <v>707</v>
      </c>
      <c r="K29" s="154">
        <f>IF(I29="mg/L",H29,IF(I29="mol/L",H29*G23*1000,IF(I29="log-mol/L",(10^(H29))*G23*1000,NA())))</f>
        <v>5716.1712397205411</v>
      </c>
      <c r="L29" s="668">
        <f t="shared" si="1"/>
        <v>3.7571052305023778</v>
      </c>
      <c r="M29" s="154">
        <f>IF(I29="mol/L",H29,IF(I29="log-mol/L",10^H29,K29/(1000*G23)))</f>
        <v>1.3803842646028837E-2</v>
      </c>
      <c r="N29" s="668">
        <f t="shared" si="3"/>
        <v>-1.86</v>
      </c>
      <c r="O29" s="81">
        <v>25</v>
      </c>
      <c r="P29" s="229" t="s">
        <v>482</v>
      </c>
      <c r="Q29" s="135">
        <f>VLOOKUP(P29,References!$B$7:$F$201,5,FALSE)</f>
        <v>12</v>
      </c>
    </row>
    <row r="30" spans="1:17" x14ac:dyDescent="0.2">
      <c r="A30" s="885"/>
      <c r="B30" s="886"/>
      <c r="C30" s="826"/>
      <c r="D30" s="826"/>
      <c r="E30" s="228" t="s">
        <v>43</v>
      </c>
      <c r="F30" s="62" t="s">
        <v>7</v>
      </c>
      <c r="G30" s="62">
        <v>414.1</v>
      </c>
      <c r="H30" s="775">
        <v>1.11E-2</v>
      </c>
      <c r="I30" s="304" t="s">
        <v>730</v>
      </c>
      <c r="J30" s="81" t="s">
        <v>653</v>
      </c>
      <c r="K30" s="154">
        <f>IF(I30="mg/L",H30,IF(I30="mol/L",H30*G24*1000,IF(I30="log-mol/L",(10^(H30))*G24*1000,NA())))</f>
        <v>4596.51</v>
      </c>
      <c r="L30" s="668">
        <f t="shared" ref="L30" si="7">IF(I30="log-mg/L",H30,LOG(K30))</f>
        <v>3.6624282092890357</v>
      </c>
      <c r="M30" s="154">
        <f>IF(I30="mol/L",H30,IF(I30="log-mol/L",10^H30,K30/(1000*G24)))</f>
        <v>1.11E-2</v>
      </c>
      <c r="N30" s="668">
        <f t="shared" ref="N30" si="8">IF(I30="log-mol/L",H30,LOG(M30))</f>
        <v>-1.9546770212133426</v>
      </c>
      <c r="O30" s="776" t="s">
        <v>708</v>
      </c>
      <c r="P30" s="777" t="s">
        <v>921</v>
      </c>
      <c r="Q30" s="135">
        <f>VLOOKUP(P30,References!$B$7:$F$201,5,FALSE)</f>
        <v>82</v>
      </c>
    </row>
    <row r="31" spans="1:17" x14ac:dyDescent="0.2">
      <c r="A31" s="885"/>
      <c r="B31" s="886"/>
      <c r="C31" s="826"/>
      <c r="D31" s="826"/>
      <c r="E31" s="228" t="s">
        <v>43</v>
      </c>
      <c r="F31" s="62" t="s">
        <v>7</v>
      </c>
      <c r="G31" s="62">
        <v>414.1</v>
      </c>
      <c r="H31" s="775">
        <v>9.9100000000000004E-3</v>
      </c>
      <c r="I31" s="304" t="s">
        <v>730</v>
      </c>
      <c r="J31" s="81" t="s">
        <v>653</v>
      </c>
      <c r="K31" s="154">
        <f t="shared" ref="K31:K32" si="9">IF(I31="mg/L",H31,IF(I31="mol/L",H31*G25*1000,IF(I31="log-mol/L",(10^(H31))*G25*1000,NA())))</f>
        <v>4103.7310000000007</v>
      </c>
      <c r="L31" s="668">
        <f t="shared" ref="L31:L32" si="10">IF(I31="log-mg/L",H31,LOG(K31))</f>
        <v>3.6131788849876534</v>
      </c>
      <c r="M31" s="154">
        <f t="shared" ref="M31:M32" si="11">IF(I31="mol/L",H31,IF(I31="log-mol/L",10^H31,K31/(1000*G25)))</f>
        <v>9.9100000000000004E-3</v>
      </c>
      <c r="N31" s="668">
        <f t="shared" ref="N31:N32" si="12">IF(I31="log-mol/L",H31,LOG(M31))</f>
        <v>-2.0039263455147247</v>
      </c>
      <c r="O31" s="776" t="s">
        <v>708</v>
      </c>
      <c r="P31" s="777" t="s">
        <v>921</v>
      </c>
      <c r="Q31" s="135">
        <f>VLOOKUP(P31,References!$B$7:$F$201,5,FALSE)</f>
        <v>82</v>
      </c>
    </row>
    <row r="32" spans="1:17" x14ac:dyDescent="0.2">
      <c r="A32" s="885"/>
      <c r="B32" s="886"/>
      <c r="C32" s="826"/>
      <c r="D32" s="826"/>
      <c r="E32" s="228" t="s">
        <v>43</v>
      </c>
      <c r="F32" s="62" t="s">
        <v>7</v>
      </c>
      <c r="G32" s="62">
        <v>414.1</v>
      </c>
      <c r="H32" s="775">
        <v>9.4000000000000004E-3</v>
      </c>
      <c r="I32" s="304" t="s">
        <v>730</v>
      </c>
      <c r="J32" s="81" t="s">
        <v>653</v>
      </c>
      <c r="K32" s="154">
        <f t="shared" si="9"/>
        <v>3892.5400000000004</v>
      </c>
      <c r="L32" s="668">
        <f t="shared" si="10"/>
        <v>3.5902330841020769</v>
      </c>
      <c r="M32" s="154">
        <f t="shared" si="11"/>
        <v>9.4000000000000004E-3</v>
      </c>
      <c r="N32" s="668">
        <f t="shared" si="12"/>
        <v>-2.0268721464003012</v>
      </c>
      <c r="O32" s="776" t="s">
        <v>708</v>
      </c>
      <c r="P32" s="777" t="s">
        <v>921</v>
      </c>
      <c r="Q32" s="135">
        <f>VLOOKUP(P32,References!$B$7:$F$201,5,FALSE)</f>
        <v>82</v>
      </c>
    </row>
    <row r="33" spans="1:17" x14ac:dyDescent="0.2">
      <c r="A33" s="889"/>
      <c r="B33" s="868"/>
      <c r="C33" s="811"/>
      <c r="D33" s="811"/>
      <c r="E33" s="270" t="s">
        <v>43</v>
      </c>
      <c r="F33" s="63" t="s">
        <v>7</v>
      </c>
      <c r="G33" s="63">
        <v>414.1</v>
      </c>
      <c r="H33" s="767">
        <v>2.6499999999999999E-2</v>
      </c>
      <c r="I33" s="371" t="s">
        <v>730</v>
      </c>
      <c r="J33" s="614" t="s">
        <v>653</v>
      </c>
      <c r="K33" s="179">
        <f>IF(I33="mg/L",H33,IF(I33="mol/L",H33*G29*1000,IF(I33="log-mol/L",(10^(H33))*G29*1000,NA())))</f>
        <v>10973.650000000001</v>
      </c>
      <c r="L33" s="273">
        <f>IF(I33="log-mg/L",H33,LOG(K33))</f>
        <v>4.0403511044391855</v>
      </c>
      <c r="M33" s="179">
        <f>IF(I33="mol/L",H33,IF(I33="log-mol/L",10^H33,K33/(1000*G29)))</f>
        <v>2.6499999999999999E-2</v>
      </c>
      <c r="N33" s="273">
        <f>IF(I33="log-mol/L",H33,LOG(M33))</f>
        <v>-1.5767541260631921</v>
      </c>
      <c r="O33" s="615">
        <v>24</v>
      </c>
      <c r="P33" s="617" t="s">
        <v>900</v>
      </c>
      <c r="Q33" s="190">
        <f>VLOOKUP(P33,References!$B$7:$F$201,5,FALSE)</f>
        <v>22</v>
      </c>
    </row>
    <row r="34" spans="1:17" x14ac:dyDescent="0.2">
      <c r="A34" s="885" t="s">
        <v>44</v>
      </c>
      <c r="B34" s="886" t="s">
        <v>45</v>
      </c>
      <c r="C34" s="826">
        <v>464.1</v>
      </c>
      <c r="D34" s="826" t="s">
        <v>8</v>
      </c>
      <c r="E34" s="228" t="s">
        <v>45</v>
      </c>
      <c r="F34" s="62" t="s">
        <v>8</v>
      </c>
      <c r="G34" s="62">
        <v>464.1</v>
      </c>
      <c r="H34" s="775">
        <v>2.8E-3</v>
      </c>
      <c r="I34" s="81" t="s">
        <v>730</v>
      </c>
      <c r="J34" s="81" t="s">
        <v>653</v>
      </c>
      <c r="K34" s="154">
        <f>IF(I34="mg/L",H34,IF(I34="mol/L",H34*G38*1000,IF(I34="log-mol/L",(10^(H34))*G38*1000,NA())))</f>
        <v>1299.48</v>
      </c>
      <c r="L34" s="668">
        <f>IF(I34="log-mg/L",H34,LOG(K34))</f>
        <v>3.1137695997612491</v>
      </c>
      <c r="M34" s="154">
        <f>IF(I34="mol/L",H34,IF(I34="log-mol/L",10^H34,K34/(1000*G38)))</f>
        <v>2.8E-3</v>
      </c>
      <c r="N34" s="668">
        <f>IF(I34="log-mol/L",H34,LOG(M34))</f>
        <v>-2.5528419686577806</v>
      </c>
      <c r="O34" s="81">
        <v>60</v>
      </c>
      <c r="P34" s="229" t="s">
        <v>489</v>
      </c>
      <c r="Q34" s="135">
        <f>VLOOKUP(P34,References!$B$7:$F$201,5,FALSE)</f>
        <v>47</v>
      </c>
    </row>
    <row r="35" spans="1:17" x14ac:dyDescent="0.2">
      <c r="A35" s="885"/>
      <c r="B35" s="886"/>
      <c r="C35" s="826"/>
      <c r="D35" s="826"/>
      <c r="E35" s="228" t="s">
        <v>45</v>
      </c>
      <c r="F35" s="62" t="s">
        <v>8</v>
      </c>
      <c r="G35" s="62">
        <v>464.1</v>
      </c>
      <c r="H35" s="267">
        <v>-2.9</v>
      </c>
      <c r="I35" s="81" t="s">
        <v>733</v>
      </c>
      <c r="J35" s="81" t="s">
        <v>653</v>
      </c>
      <c r="K35" s="154">
        <f>IF(I35="mg/L",H35,IF(I35="mol/L",H35*G37*1000,IF(I35="log-mol/L",(10^(H35))*G37*1000,NA())))</f>
        <v>585.52620902546676</v>
      </c>
      <c r="L35" s="668">
        <f>IF(I35="log-mg/L",H35,LOG(K35))</f>
        <v>2.7675463395115161</v>
      </c>
      <c r="M35" s="154">
        <f>IF(I35="mol/L",H35,IF(I35="log-mol/L",10^H35,K35/(1000*G37)))</f>
        <v>1.2589254117941662E-3</v>
      </c>
      <c r="N35" s="668">
        <f>IF(I35="log-mol/L",H35,LOG(M35))</f>
        <v>-2.9</v>
      </c>
      <c r="O35" s="771" t="s">
        <v>708</v>
      </c>
      <c r="P35" s="773" t="s">
        <v>840</v>
      </c>
      <c r="Q35" s="135">
        <f>VLOOKUP(P35,References!$B$7:$F$201,5,FALSE)</f>
        <v>58</v>
      </c>
    </row>
    <row r="36" spans="1:17" x14ac:dyDescent="0.2">
      <c r="A36" s="885"/>
      <c r="B36" s="886"/>
      <c r="C36" s="826"/>
      <c r="D36" s="826"/>
      <c r="E36" s="228" t="s">
        <v>45</v>
      </c>
      <c r="F36" s="62" t="s">
        <v>8</v>
      </c>
      <c r="G36" s="62">
        <v>464.1</v>
      </c>
      <c r="H36" s="267">
        <v>-2.58</v>
      </c>
      <c r="I36" s="81" t="s">
        <v>733</v>
      </c>
      <c r="J36" s="81" t="s">
        <v>707</v>
      </c>
      <c r="K36" s="154">
        <f>IF(I36="mg/L",H36,IF(I36="mol/L",H36*G34*1000,IF(I36="log-mol/L",(10^(H36))*G34*1000,NA())))</f>
        <v>1220.7073750386455</v>
      </c>
      <c r="L36" s="668">
        <f t="shared" si="1"/>
        <v>3.0866115684190296</v>
      </c>
      <c r="M36" s="154">
        <f>IF(I36="mol/L",H36,IF(I36="log-mol/L",10^H36,K36/(1000*G34)))</f>
        <v>2.6302679918953791E-3</v>
      </c>
      <c r="N36" s="668">
        <f t="shared" si="3"/>
        <v>-2.58</v>
      </c>
      <c r="O36" s="81">
        <v>25</v>
      </c>
      <c r="P36" s="229" t="s">
        <v>482</v>
      </c>
      <c r="Q36" s="135">
        <f>VLOOKUP(P36,References!$B$7:$F$201,5,FALSE)</f>
        <v>12</v>
      </c>
    </row>
    <row r="37" spans="1:17" x14ac:dyDescent="0.2">
      <c r="A37" s="885"/>
      <c r="B37" s="886"/>
      <c r="C37" s="826"/>
      <c r="D37" s="826"/>
      <c r="E37" s="228" t="s">
        <v>45</v>
      </c>
      <c r="F37" s="62" t="s">
        <v>8</v>
      </c>
      <c r="G37" s="62">
        <v>465.1</v>
      </c>
      <c r="H37" s="267">
        <v>-2.0699999999999998</v>
      </c>
      <c r="I37" s="81" t="s">
        <v>733</v>
      </c>
      <c r="J37" s="81" t="s">
        <v>653</v>
      </c>
      <c r="K37" s="154">
        <f>IF(I37="mg/L",H37,IF(I37="mol/L",H37*G35*1000,IF(I37="log-mol/L",(10^(H37))*G35*1000,NA())))</f>
        <v>3950.1316352972308</v>
      </c>
      <c r="L37" s="668">
        <f t="shared" si="1"/>
        <v>3.5966115684190303</v>
      </c>
      <c r="M37" s="154">
        <f>IF(I37="mol/L",H37,IF(I37="log-mol/L",10^H37,K37/(1000*G35)))</f>
        <v>8.5113803820237675E-3</v>
      </c>
      <c r="N37" s="668">
        <f t="shared" si="3"/>
        <v>-2.0699999999999998</v>
      </c>
      <c r="O37" s="81">
        <v>25</v>
      </c>
      <c r="P37" s="229" t="s">
        <v>482</v>
      </c>
      <c r="Q37" s="135">
        <f>VLOOKUP(P37,References!$B$7:$F$201,5,FALSE)</f>
        <v>12</v>
      </c>
    </row>
    <row r="38" spans="1:17" x14ac:dyDescent="0.2">
      <c r="A38" s="885"/>
      <c r="B38" s="886"/>
      <c r="C38" s="826"/>
      <c r="D38" s="826"/>
      <c r="E38" s="228" t="s">
        <v>45</v>
      </c>
      <c r="F38" s="62" t="s">
        <v>8</v>
      </c>
      <c r="G38" s="62">
        <v>464.1</v>
      </c>
      <c r="H38" s="267">
        <v>-2.41</v>
      </c>
      <c r="I38" s="81" t="s">
        <v>733</v>
      </c>
      <c r="J38" s="81" t="s">
        <v>707</v>
      </c>
      <c r="K38" s="154">
        <f>IF(I38="mg/L",H38,IF(I38="mol/L",H38*G36*1000,IF(I38="log-mol/L",(10^(H38))*G36*1000,NA())))</f>
        <v>1805.5585179184545</v>
      </c>
      <c r="L38" s="668">
        <f t="shared" si="1"/>
        <v>3.2566115684190295</v>
      </c>
      <c r="M38" s="154">
        <f>IF(I38="mol/L",H38,IF(I38="log-mol/L",10^H38,K38/(1000*G36)))</f>
        <v>3.8904514499428023E-3</v>
      </c>
      <c r="N38" s="668">
        <f t="shared" si="3"/>
        <v>-2.41</v>
      </c>
      <c r="O38" s="81">
        <v>25</v>
      </c>
      <c r="P38" s="229" t="s">
        <v>482</v>
      </c>
      <c r="Q38" s="135">
        <f>VLOOKUP(P38,References!$B$7:$F$201,5,FALSE)</f>
        <v>12</v>
      </c>
    </row>
    <row r="39" spans="1:17" x14ac:dyDescent="0.2">
      <c r="A39" s="885"/>
      <c r="B39" s="886"/>
      <c r="C39" s="826"/>
      <c r="D39" s="826"/>
      <c r="E39" s="228" t="s">
        <v>45</v>
      </c>
      <c r="F39" s="62" t="s">
        <v>8</v>
      </c>
      <c r="G39" s="62">
        <v>464.1</v>
      </c>
      <c r="H39" s="775">
        <v>2.2399999999999998E-3</v>
      </c>
      <c r="I39" s="304" t="s">
        <v>730</v>
      </c>
      <c r="J39" s="776" t="s">
        <v>653</v>
      </c>
      <c r="K39" s="154">
        <f t="shared" ref="K39:K41" si="13">IF(I39="mg/L",H39,IF(I39="mol/L",H39*G37*1000,IF(I39="log-mol/L",(10^(H39))*G37*1000,NA())))</f>
        <v>1041.8239999999998</v>
      </c>
      <c r="L39" s="668">
        <f t="shared" ref="L39:L41" si="14">IF(I39="log-mg/L",H39,LOG(K39))</f>
        <v>3.0177943578456792</v>
      </c>
      <c r="M39" s="154">
        <f t="shared" ref="M39:M41" si="15">IF(I39="mol/L",H39,IF(I39="log-mol/L",10^H39,K39/(1000*G37)))</f>
        <v>2.2399999999999998E-3</v>
      </c>
      <c r="N39" s="668">
        <f t="shared" ref="N39:N41" si="16">IF(I39="log-mol/L",H39,LOG(M39))</f>
        <v>-2.6497519816658373</v>
      </c>
      <c r="O39" s="771" t="s">
        <v>708</v>
      </c>
      <c r="P39" s="777" t="s">
        <v>921</v>
      </c>
      <c r="Q39" s="135">
        <f>VLOOKUP(P39,References!$B$7:$F$201,5,FALSE)</f>
        <v>82</v>
      </c>
    </row>
    <row r="40" spans="1:17" x14ac:dyDescent="0.2">
      <c r="A40" s="885"/>
      <c r="B40" s="886"/>
      <c r="C40" s="826"/>
      <c r="D40" s="826"/>
      <c r="E40" s="228" t="s">
        <v>45</v>
      </c>
      <c r="F40" s="62" t="s">
        <v>8</v>
      </c>
      <c r="G40" s="62">
        <v>464.1</v>
      </c>
      <c r="H40" s="775">
        <v>2.2499999999999998E-3</v>
      </c>
      <c r="I40" s="304" t="s">
        <v>730</v>
      </c>
      <c r="J40" s="776" t="s">
        <v>653</v>
      </c>
      <c r="K40" s="154">
        <f t="shared" si="13"/>
        <v>1044.2249999999999</v>
      </c>
      <c r="L40" s="668">
        <f t="shared" si="14"/>
        <v>3.0187940865303924</v>
      </c>
      <c r="M40" s="154">
        <f t="shared" si="15"/>
        <v>2.2499999999999998E-3</v>
      </c>
      <c r="N40" s="668">
        <f t="shared" si="16"/>
        <v>-2.6478174818886377</v>
      </c>
      <c r="O40" s="771" t="s">
        <v>708</v>
      </c>
      <c r="P40" s="777" t="s">
        <v>921</v>
      </c>
      <c r="Q40" s="135">
        <f>VLOOKUP(P40,References!$B$7:$F$201,5,FALSE)</f>
        <v>82</v>
      </c>
    </row>
    <row r="41" spans="1:17" x14ac:dyDescent="0.2">
      <c r="A41" s="889"/>
      <c r="B41" s="868"/>
      <c r="C41" s="811"/>
      <c r="D41" s="811"/>
      <c r="E41" s="270" t="s">
        <v>45</v>
      </c>
      <c r="F41" s="63" t="s">
        <v>8</v>
      </c>
      <c r="G41" s="63">
        <v>464.1</v>
      </c>
      <c r="H41" s="768">
        <v>2.2300000000000002E-3</v>
      </c>
      <c r="I41" s="371" t="s">
        <v>730</v>
      </c>
      <c r="J41" s="644" t="s">
        <v>653</v>
      </c>
      <c r="K41" s="179">
        <f t="shared" si="13"/>
        <v>1034.9430000000002</v>
      </c>
      <c r="L41" s="273">
        <f t="shared" si="14"/>
        <v>3.0149164314671908</v>
      </c>
      <c r="M41" s="179">
        <f t="shared" si="15"/>
        <v>2.2300000000000002E-3</v>
      </c>
      <c r="N41" s="273">
        <f t="shared" si="16"/>
        <v>-2.6516951369518393</v>
      </c>
      <c r="O41" s="615" t="s">
        <v>708</v>
      </c>
      <c r="P41" s="645" t="s">
        <v>921</v>
      </c>
      <c r="Q41" s="190">
        <f>VLOOKUP(P41,References!$B$7:$F$201,5,FALSE)</f>
        <v>82</v>
      </c>
    </row>
    <row r="42" spans="1:17" x14ac:dyDescent="0.2">
      <c r="A42" s="888" t="s">
        <v>46</v>
      </c>
      <c r="B42" s="867" t="s">
        <v>47</v>
      </c>
      <c r="C42" s="810">
        <v>514.1</v>
      </c>
      <c r="D42" s="826" t="s">
        <v>9</v>
      </c>
      <c r="E42" s="228" t="s">
        <v>47</v>
      </c>
      <c r="F42" s="62" t="s">
        <v>9</v>
      </c>
      <c r="G42" s="62">
        <v>514.1</v>
      </c>
      <c r="H42" s="267">
        <v>-3.6</v>
      </c>
      <c r="I42" s="81" t="s">
        <v>733</v>
      </c>
      <c r="J42" s="771" t="s">
        <v>653</v>
      </c>
      <c r="K42" s="154">
        <f>IF(I42="mg/L",H42,IF(I42="mol/L",H42*G44*1000,IF(I42="log-mol/L",(10^(H42))*G44*1000,NA())))</f>
        <v>129.38727008705834</v>
      </c>
      <c r="L42" s="668">
        <f t="shared" ref="L42" si="17">IF(I42="log-mg/L",H42,LOG(K42))</f>
        <v>2.1118915498805784</v>
      </c>
      <c r="M42" s="154">
        <f>IF(I42="mol/L",H42,IF(I42="log-mol/L",10^H42,K42/(1000*G44)))</f>
        <v>2.5118864315095774E-4</v>
      </c>
      <c r="N42" s="668">
        <f t="shared" ref="N42" si="18">IF(I42="log-mol/L",H42,LOG(M42))</f>
        <v>-3.6</v>
      </c>
      <c r="O42" s="771" t="s">
        <v>708</v>
      </c>
      <c r="P42" s="773" t="s">
        <v>840</v>
      </c>
      <c r="Q42" s="135">
        <f>VLOOKUP(P42,References!$B$7:$F$201,5,FALSE)</f>
        <v>58</v>
      </c>
    </row>
    <row r="43" spans="1:17" x14ac:dyDescent="0.2">
      <c r="A43" s="885"/>
      <c r="B43" s="886"/>
      <c r="C43" s="826"/>
      <c r="D43" s="826"/>
      <c r="E43" s="228" t="s">
        <v>47</v>
      </c>
      <c r="F43" s="62" t="s">
        <v>9</v>
      </c>
      <c r="G43" s="62">
        <v>514.1</v>
      </c>
      <c r="H43" s="267">
        <v>-3.07</v>
      </c>
      <c r="I43" s="81" t="s">
        <v>733</v>
      </c>
      <c r="J43" s="81" t="s">
        <v>653</v>
      </c>
      <c r="K43" s="154">
        <f>IF(I43="mg/L",H43,IF(I43="mol/L",H43*G42*1000,IF(I43="log-mol/L",(10^(H43))*G42*1000,NA())))</f>
        <v>437.57006543984176</v>
      </c>
      <c r="L43" s="668">
        <f t="shared" si="1"/>
        <v>2.6410476038670341</v>
      </c>
      <c r="M43" s="154">
        <f>IF(I43="mol/L",H43,IF(I43="log-mol/L",10^H43,K43/(1000*G42)))</f>
        <v>8.5113803820237646E-4</v>
      </c>
      <c r="N43" s="668">
        <f t="shared" si="3"/>
        <v>-3.07</v>
      </c>
      <c r="O43" s="81">
        <v>25</v>
      </c>
      <c r="P43" s="229" t="s">
        <v>482</v>
      </c>
      <c r="Q43" s="135">
        <f>VLOOKUP(P43,References!$B$7:$F$201,5,FALSE)</f>
        <v>12</v>
      </c>
    </row>
    <row r="44" spans="1:17" x14ac:dyDescent="0.2">
      <c r="A44" s="885"/>
      <c r="B44" s="886"/>
      <c r="C44" s="826"/>
      <c r="D44" s="826"/>
      <c r="E44" s="228" t="s">
        <v>47</v>
      </c>
      <c r="F44" s="62" t="s">
        <v>9</v>
      </c>
      <c r="G44" s="62">
        <v>515.1</v>
      </c>
      <c r="H44" s="267">
        <v>-3.07</v>
      </c>
      <c r="I44" s="81" t="s">
        <v>733</v>
      </c>
      <c r="J44" s="81" t="s">
        <v>707</v>
      </c>
      <c r="K44" s="154">
        <f>IF(I44="mg/L",H44,IF(I44="mol/L",H44*G43*1000,IF(I44="log-mol/L",(10^(H44))*G43*1000,NA())))</f>
        <v>437.57006543984176</v>
      </c>
      <c r="L44" s="668">
        <f t="shared" si="1"/>
        <v>2.6410476038670341</v>
      </c>
      <c r="M44" s="154">
        <f>IF(I44="mol/L",H44,IF(I44="log-mol/L",10^H44,K44/(1000*G43)))</f>
        <v>8.5113803820237646E-4</v>
      </c>
      <c r="N44" s="668">
        <f t="shared" si="3"/>
        <v>-3.07</v>
      </c>
      <c r="O44" s="81">
        <v>25</v>
      </c>
      <c r="P44" s="229" t="s">
        <v>482</v>
      </c>
      <c r="Q44" s="135">
        <f>VLOOKUP(P44,References!$B$7:$F$201,5,FALSE)</f>
        <v>12</v>
      </c>
    </row>
    <row r="45" spans="1:17" x14ac:dyDescent="0.2">
      <c r="A45" s="885"/>
      <c r="B45" s="886"/>
      <c r="C45" s="826"/>
      <c r="D45" s="826"/>
      <c r="E45" s="228" t="s">
        <v>47</v>
      </c>
      <c r="F45" s="62" t="s">
        <v>9</v>
      </c>
      <c r="G45" s="62">
        <v>515.1</v>
      </c>
      <c r="H45" s="775">
        <v>2.2100000000000002E-3</v>
      </c>
      <c r="I45" s="304" t="s">
        <v>730</v>
      </c>
      <c r="J45" s="776" t="s">
        <v>653</v>
      </c>
      <c r="K45" s="154">
        <f t="shared" ref="K45:K47" si="19">IF(I45="mg/L",H45,IF(I45="mol/L",H45*G44*1000,IF(I45="log-mol/L",(10^(H45))*G44*1000,NA())))</f>
        <v>1138.3710000000001</v>
      </c>
      <c r="L45" s="668">
        <f t="shared" ref="L45:L47" si="20">IF(I45="log-mg/L",H45,LOG(K45))</f>
        <v>3.0562838235656895</v>
      </c>
      <c r="M45" s="154">
        <f t="shared" ref="M45:M47" si="21">IF(I45="mol/L",H45,IF(I45="log-mol/L",10^H45,K45/(1000*G44)))</f>
        <v>2.2100000000000002E-3</v>
      </c>
      <c r="N45" s="668">
        <f t="shared" ref="N45:N47" si="22">IF(I45="log-mol/L",H45,LOG(M45))</f>
        <v>-2.6556077263148894</v>
      </c>
      <c r="O45" s="771" t="s">
        <v>708</v>
      </c>
      <c r="P45" s="777" t="s">
        <v>921</v>
      </c>
      <c r="Q45" s="135">
        <f>VLOOKUP(P45,References!$B$7:$F$201,5,FALSE)</f>
        <v>82</v>
      </c>
    </row>
    <row r="46" spans="1:17" x14ac:dyDescent="0.2">
      <c r="A46" s="885"/>
      <c r="B46" s="886"/>
      <c r="C46" s="826"/>
      <c r="D46" s="826"/>
      <c r="E46" s="228" t="s">
        <v>47</v>
      </c>
      <c r="F46" s="62" t="s">
        <v>9</v>
      </c>
      <c r="G46" s="62">
        <v>515.1</v>
      </c>
      <c r="H46" s="775">
        <v>2.0999999999999999E-3</v>
      </c>
      <c r="I46" s="304" t="s">
        <v>730</v>
      </c>
      <c r="J46" s="776" t="s">
        <v>653</v>
      </c>
      <c r="K46" s="154">
        <f t="shared" si="19"/>
        <v>1081.71</v>
      </c>
      <c r="L46" s="668">
        <f t="shared" si="20"/>
        <v>3.0341108446144984</v>
      </c>
      <c r="M46" s="154">
        <f t="shared" si="21"/>
        <v>2.0999999999999999E-3</v>
      </c>
      <c r="N46" s="668">
        <f t="shared" si="22"/>
        <v>-2.6777807052660809</v>
      </c>
      <c r="O46" s="771" t="s">
        <v>708</v>
      </c>
      <c r="P46" s="777" t="s">
        <v>921</v>
      </c>
      <c r="Q46" s="135">
        <f>VLOOKUP(P46,References!$B$7:$F$201,5,FALSE)</f>
        <v>82</v>
      </c>
    </row>
    <row r="47" spans="1:17" x14ac:dyDescent="0.2">
      <c r="A47" s="889"/>
      <c r="B47" s="868"/>
      <c r="C47" s="811"/>
      <c r="D47" s="811"/>
      <c r="E47" s="270" t="s">
        <v>47</v>
      </c>
      <c r="F47" s="63" t="s">
        <v>9</v>
      </c>
      <c r="G47" s="63">
        <v>515.1</v>
      </c>
      <c r="H47" s="768">
        <v>2.0999999999999999E-3</v>
      </c>
      <c r="I47" s="371" t="s">
        <v>730</v>
      </c>
      <c r="J47" s="644" t="s">
        <v>653</v>
      </c>
      <c r="K47" s="179">
        <f t="shared" si="19"/>
        <v>1081.71</v>
      </c>
      <c r="L47" s="273">
        <f t="shared" si="20"/>
        <v>3.0341108446144984</v>
      </c>
      <c r="M47" s="179">
        <f t="shared" si="21"/>
        <v>2.0999999999999999E-3</v>
      </c>
      <c r="N47" s="273">
        <f t="shared" si="22"/>
        <v>-2.6777807052660809</v>
      </c>
      <c r="O47" s="615" t="s">
        <v>708</v>
      </c>
      <c r="P47" s="645" t="s">
        <v>921</v>
      </c>
      <c r="Q47" s="135">
        <f>VLOOKUP(P47,References!$B$7:$F$201,5,FALSE)</f>
        <v>82</v>
      </c>
    </row>
    <row r="48" spans="1:17" x14ac:dyDescent="0.2">
      <c r="A48" s="240" t="s">
        <v>48</v>
      </c>
      <c r="B48" s="233" t="s">
        <v>49</v>
      </c>
      <c r="C48" s="234">
        <v>564.1</v>
      </c>
      <c r="D48" s="391" t="s">
        <v>10</v>
      </c>
      <c r="E48" s="270" t="s">
        <v>49</v>
      </c>
      <c r="F48" s="63" t="s">
        <v>10</v>
      </c>
      <c r="G48" s="63">
        <v>564.1</v>
      </c>
      <c r="H48" s="271">
        <v>-3.55</v>
      </c>
      <c r="I48" s="223" t="s">
        <v>733</v>
      </c>
      <c r="J48" s="223" t="s">
        <v>707</v>
      </c>
      <c r="K48" s="179">
        <f>IF(I48="mg/L",H48,IF(I48="mol/L",H48*G48*1000,IF(I48="log-mol/L",(10^(H48))*G48*1000,NA())))</f>
        <v>158.98498115262788</v>
      </c>
      <c r="L48" s="273">
        <f t="shared" si="1"/>
        <v>2.2013560997253938</v>
      </c>
      <c r="M48" s="179">
        <f>IF(I48="mol/L",H48,IF(I48="log-mol/L",10^H48,K48/(1000*G48)))</f>
        <v>2.8183829312644545E-4</v>
      </c>
      <c r="N48" s="273">
        <f t="shared" si="3"/>
        <v>-3.55</v>
      </c>
      <c r="O48" s="223">
        <v>25</v>
      </c>
      <c r="P48" s="293" t="s">
        <v>482</v>
      </c>
      <c r="Q48" s="192">
        <f>VLOOKUP(P48,References!$B$7:$F$201,5,FALSE)</f>
        <v>12</v>
      </c>
    </row>
    <row r="49" spans="1:17" x14ac:dyDescent="0.2">
      <c r="A49" s="275" t="s">
        <v>50</v>
      </c>
      <c r="B49" s="228" t="s">
        <v>51</v>
      </c>
      <c r="C49" s="220">
        <f>C48+50</f>
        <v>614.1</v>
      </c>
      <c r="D49" s="391" t="s">
        <v>11</v>
      </c>
      <c r="E49" s="270" t="s">
        <v>51</v>
      </c>
      <c r="F49" s="63" t="s">
        <v>11</v>
      </c>
      <c r="G49" s="63">
        <f>G48+50</f>
        <v>614.1</v>
      </c>
      <c r="H49" s="271">
        <v>-4.03</v>
      </c>
      <c r="I49" s="223" t="s">
        <v>733</v>
      </c>
      <c r="J49" s="223" t="s">
        <v>707</v>
      </c>
      <c r="K49" s="179">
        <f>IF(I49="mg/L",H49,IF(I49="mol/L",H49*G49*1000,IF(I49="log-mol/L",(10^(H49))*G49*1000,NA())))</f>
        <v>57.311146611943187</v>
      </c>
      <c r="L49" s="273">
        <f t="shared" si="1"/>
        <v>1.7582390973821678</v>
      </c>
      <c r="M49" s="179">
        <f>IF(I49="mol/L",H49,IF(I49="log-mol/L",10^H49,K49/(1000*G49)))</f>
        <v>9.3325430079699046E-5</v>
      </c>
      <c r="N49" s="273">
        <f t="shared" si="3"/>
        <v>-4.03</v>
      </c>
      <c r="O49" s="223">
        <v>25</v>
      </c>
      <c r="P49" s="293" t="s">
        <v>482</v>
      </c>
      <c r="Q49" s="192">
        <f>VLOOKUP(P49,References!$B$7:$F$201,5,FALSE)</f>
        <v>12</v>
      </c>
    </row>
    <row r="50" spans="1:17" x14ac:dyDescent="0.2">
      <c r="A50" s="240" t="s">
        <v>52</v>
      </c>
      <c r="B50" s="233" t="s">
        <v>53</v>
      </c>
      <c r="C50" s="234">
        <v>664.1</v>
      </c>
      <c r="D50" s="391" t="s">
        <v>12</v>
      </c>
      <c r="E50" s="270" t="s">
        <v>53</v>
      </c>
      <c r="F50" s="63" t="s">
        <v>12</v>
      </c>
      <c r="G50" s="63">
        <v>664.1</v>
      </c>
      <c r="H50" s="271">
        <v>-4.5199999999999996</v>
      </c>
      <c r="I50" s="223" t="s">
        <v>733</v>
      </c>
      <c r="J50" s="223" t="s">
        <v>707</v>
      </c>
      <c r="K50" s="179">
        <f>IF(I50="mg/L",H50,IF(I50="mol/L",H50*G50*1000,IF(I50="log-mol/L",(10^(H50))*G50*1000,NA())))</f>
        <v>20.0554993751898</v>
      </c>
      <c r="L50" s="273">
        <f t="shared" si="1"/>
        <v>1.3022334802388442</v>
      </c>
      <c r="M50" s="179">
        <f>IF(I50="mol/L",H50,IF(I50="log-mol/L",10^H50,K50/(1000*G50)))</f>
        <v>3.0199517204020178E-5</v>
      </c>
      <c r="N50" s="273">
        <f t="shared" si="3"/>
        <v>-4.5199999999999996</v>
      </c>
      <c r="O50" s="223">
        <v>25</v>
      </c>
      <c r="P50" s="293" t="s">
        <v>482</v>
      </c>
      <c r="Q50" s="192">
        <f>VLOOKUP(P50,References!$B$7:$F$201,5,FALSE)</f>
        <v>12</v>
      </c>
    </row>
    <row r="51" spans="1:17" ht="17" thickBot="1" x14ac:dyDescent="0.25">
      <c r="A51" s="276" t="s">
        <v>54</v>
      </c>
      <c r="B51" s="277" t="s">
        <v>55</v>
      </c>
      <c r="C51" s="225">
        <v>714.1</v>
      </c>
      <c r="D51" s="225" t="s">
        <v>13</v>
      </c>
      <c r="E51" s="277" t="s">
        <v>55</v>
      </c>
      <c r="F51" s="210" t="s">
        <v>13</v>
      </c>
      <c r="G51" s="210">
        <v>714.1</v>
      </c>
      <c r="H51" s="465">
        <v>-5</v>
      </c>
      <c r="I51" s="213" t="s">
        <v>733</v>
      </c>
      <c r="J51" s="213" t="s">
        <v>707</v>
      </c>
      <c r="K51" s="155">
        <f>IF(I51="mg/L",H51,IF(I51="mol/L",H51*G51*1000,IF(I51="log-mol/L",(10^(H51))*G51*1000,"")))</f>
        <v>7.1410000000000009</v>
      </c>
      <c r="L51" s="278">
        <f t="shared" si="1"/>
        <v>0.85375903307476886</v>
      </c>
      <c r="M51" s="155">
        <f>IF(I51="mol/L",H51,IF(I51="log-mol/L",10^H51,K51/(1000*G51)))</f>
        <v>1.0000000000000001E-5</v>
      </c>
      <c r="N51" s="278">
        <f t="shared" si="3"/>
        <v>-5</v>
      </c>
      <c r="O51" s="213">
        <v>25</v>
      </c>
      <c r="P51" s="298" t="s">
        <v>482</v>
      </c>
      <c r="Q51" s="139">
        <f>VLOOKUP(P51,References!$B$7:$F$201,5,FALSE)</f>
        <v>12</v>
      </c>
    </row>
    <row r="52" spans="1:17" ht="17" thickBot="1" x14ac:dyDescent="0.25">
      <c r="A52" s="90" t="s">
        <v>142</v>
      </c>
      <c r="B52" s="241" t="s">
        <v>141</v>
      </c>
      <c r="C52" s="94"/>
      <c r="D52" s="94"/>
      <c r="E52" s="91"/>
      <c r="F52" s="91"/>
      <c r="G52" s="91"/>
      <c r="H52" s="91"/>
      <c r="I52" s="91"/>
      <c r="J52" s="91"/>
      <c r="K52" s="695"/>
      <c r="L52" s="91"/>
      <c r="M52" s="695"/>
      <c r="N52" s="91"/>
      <c r="O52" s="91"/>
      <c r="P52" s="197"/>
      <c r="Q52" s="92"/>
    </row>
    <row r="53" spans="1:17" x14ac:dyDescent="0.2">
      <c r="A53" s="400" t="s">
        <v>56</v>
      </c>
      <c r="B53" s="270" t="s">
        <v>57</v>
      </c>
      <c r="C53" s="391">
        <v>300.10000000000002</v>
      </c>
      <c r="D53" s="391" t="s">
        <v>15</v>
      </c>
      <c r="E53" s="270" t="s">
        <v>57</v>
      </c>
      <c r="F53" s="63" t="s">
        <v>15</v>
      </c>
      <c r="G53" s="63">
        <v>300.10000000000002</v>
      </c>
      <c r="H53" s="223">
        <v>2.1999999999999999E-2</v>
      </c>
      <c r="I53" s="644" t="s">
        <v>730</v>
      </c>
      <c r="J53" s="644" t="s">
        <v>653</v>
      </c>
      <c r="K53" s="179">
        <f>IF(I53="mg/L",H53,IF(I53="mol/L",H53*G53*1000,IF(I53="log-mol/L",(10^(H53))*G53*1000,"")))</f>
        <v>6602.2</v>
      </c>
      <c r="L53" s="273">
        <f>IF(I53="log-mg/L",H53,LOG(K53))</f>
        <v>3.819688676247059</v>
      </c>
      <c r="M53" s="179">
        <f>IF(I53="mol/L",H53,IF(I53="log-mol/L",10^H53,K53/(1000*G53)))</f>
        <v>2.1999999999999999E-2</v>
      </c>
      <c r="N53" s="273">
        <f>IF(I53="log-mol/L",H53,LOG(M53))</f>
        <v>-1.6575773191777938</v>
      </c>
      <c r="O53" s="223">
        <v>32</v>
      </c>
      <c r="P53" s="645" t="s">
        <v>919</v>
      </c>
      <c r="Q53" s="190">
        <f>VLOOKUP(P53,References!$B$7:$F$201,5,FALSE)</f>
        <v>76</v>
      </c>
    </row>
    <row r="54" spans="1:17" x14ac:dyDescent="0.2">
      <c r="A54" s="400" t="s">
        <v>58</v>
      </c>
      <c r="B54" s="270" t="s">
        <v>59</v>
      </c>
      <c r="C54" s="391">
        <v>350.1</v>
      </c>
      <c r="D54" s="391" t="s">
        <v>16</v>
      </c>
      <c r="E54" s="270" t="s">
        <v>59</v>
      </c>
      <c r="F54" s="63" t="s">
        <v>16</v>
      </c>
      <c r="G54" s="63">
        <v>350.1</v>
      </c>
      <c r="H54" s="223"/>
      <c r="I54" s="223"/>
      <c r="J54" s="223"/>
      <c r="K54" s="179" t="str">
        <f>IF(I54="mg/L",H54,IF(I54="mol/L",H54*G54*1000,IF(I54="log-mol/L",(10^(H54))*G54*1000,"")))</f>
        <v/>
      </c>
      <c r="L54" s="223"/>
      <c r="M54" s="179"/>
      <c r="N54" s="223"/>
      <c r="O54" s="223"/>
      <c r="P54" s="293"/>
      <c r="Q54" s="190"/>
    </row>
    <row r="55" spans="1:17" x14ac:dyDescent="0.2">
      <c r="A55" s="885" t="s">
        <v>60</v>
      </c>
      <c r="B55" s="886" t="s">
        <v>61</v>
      </c>
      <c r="C55" s="826">
        <v>400.1</v>
      </c>
      <c r="D55" s="826" t="s">
        <v>17</v>
      </c>
      <c r="E55" s="228" t="s">
        <v>61</v>
      </c>
      <c r="F55" s="62" t="s">
        <v>17</v>
      </c>
      <c r="G55" s="62">
        <v>400.1</v>
      </c>
      <c r="H55" s="265">
        <v>-1.74</v>
      </c>
      <c r="I55" s="81" t="s">
        <v>733</v>
      </c>
      <c r="J55" s="81" t="s">
        <v>707</v>
      </c>
      <c r="K55" s="154">
        <f>IF(I55="mg/L",H55,IF(I55="mol/L",H55*G55*1000,IF(I55="log-mol/L",(10^(H55))*G55*1000,"")))</f>
        <v>7280.6231352985424</v>
      </c>
      <c r="L55" s="668">
        <f>IF(I55="log-mg/L",H55,LOG(K55))</f>
        <v>3.8621685513789972</v>
      </c>
      <c r="M55" s="154">
        <f>IF(I55="mol/L",H55,IF(I55="log-mol/L",10^H55,K55/(1000*G55)))</f>
        <v>1.8197008586099829E-2</v>
      </c>
      <c r="N55" s="668">
        <f>IF(I55="log-mol/L",H55,LOG(M55))</f>
        <v>-1.74</v>
      </c>
      <c r="O55" s="81">
        <v>25</v>
      </c>
      <c r="P55" s="229" t="s">
        <v>482</v>
      </c>
      <c r="Q55" s="135">
        <f>VLOOKUP(P55,References!$B$7:$F$201,5,FALSE)</f>
        <v>12</v>
      </c>
    </row>
    <row r="56" spans="1:17" x14ac:dyDescent="0.2">
      <c r="A56" s="889"/>
      <c r="B56" s="868"/>
      <c r="C56" s="811"/>
      <c r="D56" s="811"/>
      <c r="E56" s="270" t="s">
        <v>61</v>
      </c>
      <c r="F56" s="63" t="s">
        <v>17</v>
      </c>
      <c r="G56" s="63">
        <v>400.1</v>
      </c>
      <c r="H56" s="595">
        <v>1.2E-2</v>
      </c>
      <c r="I56" s="644" t="s">
        <v>730</v>
      </c>
      <c r="J56" s="644" t="s">
        <v>653</v>
      </c>
      <c r="K56" s="179">
        <f>IF(I56="mg/L",H56,IF(I56="mol/L",H56*G56*1000,IF(I56="log-mol/L",(10^(H56))*G56*1000,"")))</f>
        <v>4801.2000000000007</v>
      </c>
      <c r="L56" s="273">
        <f>IF(I56="log-mg/L",H56,LOG(K56))</f>
        <v>3.6813497974266221</v>
      </c>
      <c r="M56" s="179">
        <f>IF(I56="mol/L",H56,IF(I56="log-mol/L",10^H56,K56/(1000*G56)))</f>
        <v>1.2E-2</v>
      </c>
      <c r="N56" s="273">
        <f>IF(I56="log-mol/L",H56,LOG(M56))</f>
        <v>-1.9208187539523751</v>
      </c>
      <c r="O56" s="223">
        <v>32</v>
      </c>
      <c r="P56" s="645" t="s">
        <v>919</v>
      </c>
      <c r="Q56" s="190">
        <f>VLOOKUP(P56,References!$B$7:$F$201,5,FALSE)</f>
        <v>76</v>
      </c>
    </row>
    <row r="57" spans="1:17" x14ac:dyDescent="0.2">
      <c r="A57" s="400" t="s">
        <v>62</v>
      </c>
      <c r="B57" s="270" t="s">
        <v>63</v>
      </c>
      <c r="C57" s="391">
        <v>450.1</v>
      </c>
      <c r="D57" s="391" t="s">
        <v>18</v>
      </c>
      <c r="E57" s="270" t="s">
        <v>63</v>
      </c>
      <c r="F57" s="63" t="s">
        <v>18</v>
      </c>
      <c r="G57" s="63">
        <v>450.1</v>
      </c>
      <c r="H57" s="273"/>
      <c r="I57" s="223"/>
      <c r="J57" s="223"/>
      <c r="K57" s="179" t="str">
        <f>IF(I57="mg/L",H57,IF(I57="mol/L",H57*G57*1000,IF(I57="log-mol/L",(10^(H57))*G57*1000,"")))</f>
        <v/>
      </c>
      <c r="L57" s="273"/>
      <c r="M57" s="179"/>
      <c r="N57" s="273"/>
      <c r="O57" s="223"/>
      <c r="P57" s="293"/>
      <c r="Q57" s="190"/>
    </row>
    <row r="58" spans="1:17" x14ac:dyDescent="0.2">
      <c r="A58" s="885" t="s">
        <v>64</v>
      </c>
      <c r="B58" s="886" t="s">
        <v>65</v>
      </c>
      <c r="C58" s="826">
        <v>500.1</v>
      </c>
      <c r="D58" s="826" t="s">
        <v>19</v>
      </c>
      <c r="E58" s="228" t="s">
        <v>65</v>
      </c>
      <c r="F58" s="62" t="s">
        <v>19</v>
      </c>
      <c r="G58" s="62">
        <v>500.1</v>
      </c>
      <c r="H58" s="204">
        <v>4573</v>
      </c>
      <c r="I58" s="81" t="s">
        <v>728</v>
      </c>
      <c r="J58" s="81" t="s">
        <v>708</v>
      </c>
      <c r="K58" s="154">
        <f>IF(I58="mg/L",H58,IF(I58="mol/L",H58*G61*1000,IF(I58="log-mol/L",(10^(H58))*G61*1000,"")))</f>
        <v>4573</v>
      </c>
      <c r="L58" s="668">
        <f>IF(I58="log-mg/L",H58,LOG(K58))</f>
        <v>3.6602012013806817</v>
      </c>
      <c r="M58" s="154">
        <f>IF(I58="mol/L",H58,IF(I58="log-mol/L",10^H58,K58/(1000*G61)))</f>
        <v>9.144171165766846E-3</v>
      </c>
      <c r="N58" s="668">
        <f>IF(I58="log-mol/L",H58,LOG(M58))</f>
        <v>-2.0388556531669857</v>
      </c>
      <c r="O58" s="81" t="s">
        <v>708</v>
      </c>
      <c r="P58" s="722" t="s">
        <v>490</v>
      </c>
      <c r="Q58" s="135">
        <f>VLOOKUP(P58,References!$B$7:$F$201,5,FALSE)</f>
        <v>92</v>
      </c>
    </row>
    <row r="59" spans="1:17" x14ac:dyDescent="0.2">
      <c r="A59" s="885"/>
      <c r="B59" s="886"/>
      <c r="C59" s="826"/>
      <c r="D59" s="826"/>
      <c r="E59" s="228" t="s">
        <v>65</v>
      </c>
      <c r="F59" s="62" t="s">
        <v>19</v>
      </c>
      <c r="G59" s="62">
        <v>500.1</v>
      </c>
      <c r="H59" s="668">
        <v>-2.97</v>
      </c>
      <c r="I59" s="81" t="s">
        <v>733</v>
      </c>
      <c r="J59" s="81" t="s">
        <v>653</v>
      </c>
      <c r="K59" s="154">
        <f>IF(I59="mg/L",H59,IF(I59="mol/L",H59*G58*1000,IF(I59="log-mol/L",(10^(H59))*G58*1000,"")))</f>
        <v>535.8668045493265</v>
      </c>
      <c r="L59" s="668">
        <f>IF(I59="log-mg/L",H59,LOG(K59))</f>
        <v>2.7290568545476672</v>
      </c>
      <c r="M59" s="154">
        <f>IF(I59="mol/L",H59,IF(I59="log-mol/L",10^H59,K59/(1000*G58)))</f>
        <v>1.0715193052376053E-3</v>
      </c>
      <c r="N59" s="668">
        <f>IF(I59="log-mol/L",H59,LOG(M59))</f>
        <v>-2.97</v>
      </c>
      <c r="O59" s="81">
        <v>25</v>
      </c>
      <c r="P59" s="229" t="s">
        <v>482</v>
      </c>
      <c r="Q59" s="135">
        <f>VLOOKUP(P59,References!$B$7:$F$201,5,FALSE)</f>
        <v>12</v>
      </c>
    </row>
    <row r="60" spans="1:17" x14ac:dyDescent="0.2">
      <c r="A60" s="885"/>
      <c r="B60" s="886"/>
      <c r="C60" s="826"/>
      <c r="D60" s="826"/>
      <c r="E60" s="228" t="s">
        <v>65</v>
      </c>
      <c r="F60" s="62" t="s">
        <v>19</v>
      </c>
      <c r="G60" s="62">
        <v>500.1</v>
      </c>
      <c r="H60" s="267">
        <v>-2.62</v>
      </c>
      <c r="I60" s="81" t="s">
        <v>733</v>
      </c>
      <c r="J60" s="81" t="s">
        <v>707</v>
      </c>
      <c r="K60" s="154">
        <f>IF(I60="mg/L",H60,IF(I60="mol/L",H60*G59*1000,IF(I60="log-mol/L",(10^(H60))*G59*1000,"")))</f>
        <v>1199.6563428016461</v>
      </c>
      <c r="L60" s="668">
        <f>IF(I60="log-mg/L",H60,LOG(K60))</f>
        <v>3.0790568545476673</v>
      </c>
      <c r="M60" s="154">
        <f>IF(I60="mol/L",H60,IF(I60="log-mol/L",10^H60,K60/(1000*G59)))</f>
        <v>2.3988329190194886E-3</v>
      </c>
      <c r="N60" s="668">
        <f>IF(I60="log-mol/L",H60,LOG(M60))</f>
        <v>-2.62</v>
      </c>
      <c r="O60" s="81">
        <v>25</v>
      </c>
      <c r="P60" s="722" t="s">
        <v>482</v>
      </c>
      <c r="Q60" s="135">
        <f>VLOOKUP(P60,References!$B$7:$F$201,5,FALSE)</f>
        <v>12</v>
      </c>
    </row>
    <row r="61" spans="1:17" x14ac:dyDescent="0.2">
      <c r="A61" s="889"/>
      <c r="B61" s="868"/>
      <c r="C61" s="811"/>
      <c r="D61" s="811"/>
      <c r="E61" s="270" t="s">
        <v>65</v>
      </c>
      <c r="F61" s="63" t="s">
        <v>19</v>
      </c>
      <c r="G61" s="63">
        <v>500.1</v>
      </c>
      <c r="H61" s="769">
        <v>7.0000000000000001E-3</v>
      </c>
      <c r="I61" s="644" t="s">
        <v>730</v>
      </c>
      <c r="J61" s="644" t="s">
        <v>653</v>
      </c>
      <c r="K61" s="179">
        <f>IF(I61="mg/L",H61,IF(I61="mol/L",H61*G59*1000,IF(I61="log-mol/L",(10^(H61))*G59*1000,"")))</f>
        <v>3500.7000000000003</v>
      </c>
      <c r="L61" s="273">
        <f>IF(I61="log-mg/L",H61,LOG(K61))</f>
        <v>3.5441548945619248</v>
      </c>
      <c r="M61" s="179">
        <f>IF(I61="mol/L",H61,IF(I61="log-mol/L",10^H61,K61/(1000*G59)))</f>
        <v>7.0000000000000001E-3</v>
      </c>
      <c r="N61" s="273">
        <f>IF(I61="log-mol/L",H61,LOG(M61))</f>
        <v>-2.1549019599857431</v>
      </c>
      <c r="O61" s="223">
        <v>32</v>
      </c>
      <c r="P61" s="649" t="s">
        <v>919</v>
      </c>
      <c r="Q61" s="190">
        <f>VLOOKUP(P61,References!$B$7:$F$201,5,FALSE)</f>
        <v>76</v>
      </c>
    </row>
    <row r="62" spans="1:17" x14ac:dyDescent="0.2">
      <c r="A62" s="400" t="s">
        <v>66</v>
      </c>
      <c r="B62" s="270" t="s">
        <v>67</v>
      </c>
      <c r="C62" s="391">
        <v>550.1</v>
      </c>
      <c r="D62" s="391" t="s">
        <v>107</v>
      </c>
      <c r="E62" s="270" t="s">
        <v>67</v>
      </c>
      <c r="F62" s="63" t="s">
        <v>107</v>
      </c>
      <c r="G62" s="63">
        <v>550.1</v>
      </c>
      <c r="H62" s="223"/>
      <c r="I62" s="223"/>
      <c r="J62" s="223"/>
      <c r="K62" s="179" t="str">
        <f>IF(I62="mg/L",H62,IF(I62="mol/L",H62*G62*1000,IF(I62="log-mol/L",(10^(H62))*G62*1000,"")))</f>
        <v/>
      </c>
      <c r="L62" s="223"/>
      <c r="M62" s="179"/>
      <c r="N62" s="223"/>
      <c r="O62" s="223"/>
      <c r="P62" s="293"/>
      <c r="Q62" s="190"/>
    </row>
    <row r="63" spans="1:17" ht="17" thickBot="1" x14ac:dyDescent="0.25">
      <c r="A63" s="275" t="s">
        <v>68</v>
      </c>
      <c r="B63" s="228" t="s">
        <v>69</v>
      </c>
      <c r="C63" s="220">
        <v>600.1</v>
      </c>
      <c r="D63" s="220" t="s">
        <v>20</v>
      </c>
      <c r="E63" s="228" t="s">
        <v>69</v>
      </c>
      <c r="F63" s="62" t="s">
        <v>20</v>
      </c>
      <c r="G63" s="62">
        <v>600.1</v>
      </c>
      <c r="H63" s="81"/>
      <c r="I63" s="81"/>
      <c r="J63" s="81"/>
      <c r="K63" s="154" t="str">
        <f>IF(I63="mg/L",H63,IF(I63="mol/L",H63*G63*1000,IF(I63="log-mol/L",(10^(H63))*G63*1000,"")))</f>
        <v/>
      </c>
      <c r="L63" s="81"/>
      <c r="M63" s="154"/>
      <c r="N63" s="81"/>
      <c r="O63" s="81"/>
      <c r="P63" s="229"/>
      <c r="Q63" s="135"/>
    </row>
    <row r="64" spans="1:17" ht="17" thickBot="1" x14ac:dyDescent="0.25">
      <c r="A64" s="90" t="s">
        <v>143</v>
      </c>
      <c r="B64" s="241" t="s">
        <v>144</v>
      </c>
      <c r="C64" s="94"/>
      <c r="D64" s="94"/>
      <c r="E64" s="91"/>
      <c r="F64" s="91"/>
      <c r="G64" s="91"/>
      <c r="H64" s="91"/>
      <c r="I64" s="91"/>
      <c r="J64" s="91"/>
      <c r="K64" s="695"/>
      <c r="L64" s="91"/>
      <c r="M64" s="695"/>
      <c r="N64" s="91"/>
      <c r="O64" s="91"/>
      <c r="P64" s="197"/>
      <c r="Q64" s="92"/>
    </row>
    <row r="65" spans="1:17" x14ac:dyDescent="0.2">
      <c r="A65" s="275" t="s">
        <v>132</v>
      </c>
      <c r="B65" s="228" t="s">
        <v>131</v>
      </c>
      <c r="C65" s="203">
        <v>342.1</v>
      </c>
      <c r="D65" s="220" t="s">
        <v>31</v>
      </c>
      <c r="E65" s="270" t="s">
        <v>131</v>
      </c>
      <c r="F65" s="63" t="s">
        <v>31</v>
      </c>
      <c r="G65" s="271">
        <v>342.1</v>
      </c>
      <c r="H65" s="223"/>
      <c r="I65" s="223"/>
      <c r="J65" s="223"/>
      <c r="K65" s="179" t="str">
        <f>IF(I65="mg/L",H65,IF(I65="mol/L",H65*G65*1000,IF(I65="log-mol/L",(10^(H65))*G65*1000,"")))</f>
        <v/>
      </c>
      <c r="L65" s="223"/>
      <c r="M65" s="179"/>
      <c r="N65" s="223"/>
      <c r="O65" s="223"/>
      <c r="P65" s="293"/>
      <c r="Q65" s="190"/>
    </row>
    <row r="66" spans="1:17" ht="17" thickBot="1" x14ac:dyDescent="0.25">
      <c r="A66" s="388" t="s">
        <v>1</v>
      </c>
      <c r="B66" s="230" t="s">
        <v>130</v>
      </c>
      <c r="C66" s="250">
        <v>378.1</v>
      </c>
      <c r="D66" s="231" t="s">
        <v>30</v>
      </c>
      <c r="E66" s="228" t="s">
        <v>130</v>
      </c>
      <c r="F66" s="62" t="s">
        <v>30</v>
      </c>
      <c r="G66" s="265">
        <v>378.1</v>
      </c>
      <c r="H66" s="81"/>
      <c r="I66" s="81"/>
      <c r="J66" s="81"/>
      <c r="K66" s="154" t="str">
        <f>IF(I66="mg/L",H66,IF(I66="mol/L",H66*G66*1000,IF(I66="log-mol/L",(10^(H66))*G66*1000,"")))</f>
        <v/>
      </c>
      <c r="L66" s="81"/>
      <c r="M66" s="154"/>
      <c r="N66" s="81"/>
      <c r="O66" s="81"/>
      <c r="P66" s="229"/>
      <c r="Q66" s="135"/>
    </row>
    <row r="67" spans="1:17" ht="17" thickBot="1" x14ac:dyDescent="0.25">
      <c r="A67" s="90" t="s">
        <v>145</v>
      </c>
      <c r="B67" s="241" t="s">
        <v>146</v>
      </c>
      <c r="C67" s="94"/>
      <c r="D67" s="94"/>
      <c r="E67" s="91"/>
      <c r="F67" s="91"/>
      <c r="G67" s="91"/>
      <c r="H67" s="91"/>
      <c r="I67" s="91"/>
      <c r="J67" s="91"/>
      <c r="K67" s="695"/>
      <c r="L67" s="91"/>
      <c r="M67" s="695"/>
      <c r="N67" s="91"/>
      <c r="O67" s="91"/>
      <c r="P67" s="197"/>
      <c r="Q67" s="92"/>
    </row>
    <row r="68" spans="1:17" x14ac:dyDescent="0.2">
      <c r="A68" s="275" t="s">
        <v>73</v>
      </c>
      <c r="B68" s="228" t="s">
        <v>70</v>
      </c>
      <c r="C68" s="220">
        <v>328.2</v>
      </c>
      <c r="D68" s="220" t="s">
        <v>21</v>
      </c>
      <c r="E68" s="270" t="s">
        <v>70</v>
      </c>
      <c r="F68" s="63" t="s">
        <v>21</v>
      </c>
      <c r="G68" s="63">
        <v>328.2</v>
      </c>
      <c r="H68" s="223"/>
      <c r="I68" s="223"/>
      <c r="J68" s="223"/>
      <c r="K68" s="179" t="str">
        <f>IF(I68="mg/L",H68,IF(I68="mol/L",H68*G68*1000,IF(I68="log-mol/L",(10^(H68))*G68*1000,"")))</f>
        <v/>
      </c>
      <c r="L68" s="223"/>
      <c r="M68" s="179"/>
      <c r="N68" s="223"/>
      <c r="O68" s="223"/>
      <c r="P68" s="293"/>
      <c r="Q68" s="190"/>
    </row>
    <row r="69" spans="1:17" x14ac:dyDescent="0.2">
      <c r="A69" s="240" t="s">
        <v>74</v>
      </c>
      <c r="B69" s="233" t="s">
        <v>71</v>
      </c>
      <c r="C69" s="234">
        <v>428.2</v>
      </c>
      <c r="D69" s="234" t="s">
        <v>14</v>
      </c>
      <c r="E69" s="270" t="s">
        <v>71</v>
      </c>
      <c r="F69" s="63" t="s">
        <v>14</v>
      </c>
      <c r="G69" s="63">
        <v>428.2</v>
      </c>
      <c r="H69" s="223"/>
      <c r="I69" s="223"/>
      <c r="J69" s="223"/>
      <c r="K69" s="179" t="str">
        <f>IF(I69="mg/L",H69,IF(I69="mol/L",H69*G69*1000,IF(I69="log-mol/L",(10^(H69))*G69*1000,"")))</f>
        <v/>
      </c>
      <c r="L69" s="223"/>
      <c r="M69" s="179"/>
      <c r="N69" s="223"/>
      <c r="O69" s="223"/>
      <c r="P69" s="293"/>
      <c r="Q69" s="192"/>
    </row>
    <row r="70" spans="1:17" x14ac:dyDescent="0.2">
      <c r="A70" s="275" t="s">
        <v>75</v>
      </c>
      <c r="B70" s="228" t="s">
        <v>72</v>
      </c>
      <c r="C70" s="220">
        <v>528.20000000000005</v>
      </c>
      <c r="D70" s="220" t="s">
        <v>22</v>
      </c>
      <c r="E70" s="270" t="s">
        <v>72</v>
      </c>
      <c r="F70" s="63" t="s">
        <v>22</v>
      </c>
      <c r="G70" s="63">
        <v>528.20000000000005</v>
      </c>
      <c r="H70" s="223"/>
      <c r="I70" s="223"/>
      <c r="J70" s="223"/>
      <c r="K70" s="179" t="str">
        <f>IF(I70="mg/L",H70,IF(I70="mol/L",H70*G70*1000,IF(I70="log-mol/L",(10^(H70))*G70*1000,"")))</f>
        <v/>
      </c>
      <c r="L70" s="223"/>
      <c r="M70" s="179"/>
      <c r="N70" s="223"/>
      <c r="O70" s="223"/>
      <c r="P70" s="293"/>
      <c r="Q70" s="192"/>
    </row>
    <row r="71" spans="1:17" s="50" customFormat="1" ht="16.5" customHeight="1" thickBot="1" x14ac:dyDescent="0.25">
      <c r="A71" s="398" t="s">
        <v>190</v>
      </c>
      <c r="B71" s="399" t="s">
        <v>191</v>
      </c>
      <c r="C71" s="346">
        <v>628.20000000000005</v>
      </c>
      <c r="D71" s="346" t="s">
        <v>192</v>
      </c>
      <c r="E71" s="660" t="s">
        <v>191</v>
      </c>
      <c r="F71" s="603" t="s">
        <v>192</v>
      </c>
      <c r="G71" s="603">
        <v>628.20000000000005</v>
      </c>
      <c r="H71" s="724"/>
      <c r="I71" s="680"/>
      <c r="J71" s="724"/>
      <c r="K71" s="154"/>
      <c r="L71" s="154"/>
      <c r="M71" s="154"/>
      <c r="N71" s="127"/>
      <c r="O71" s="129"/>
      <c r="P71" s="29"/>
      <c r="Q71" s="135"/>
    </row>
    <row r="72" spans="1:17" ht="17" thickBot="1" x14ac:dyDescent="0.25">
      <c r="A72" s="90" t="s">
        <v>0</v>
      </c>
      <c r="B72" s="241" t="s">
        <v>157</v>
      </c>
      <c r="C72" s="94"/>
      <c r="D72" s="94"/>
      <c r="E72" s="91"/>
      <c r="F72" s="91"/>
      <c r="G72" s="91"/>
      <c r="H72" s="91"/>
      <c r="I72" s="91"/>
      <c r="J72" s="91"/>
      <c r="K72" s="695"/>
      <c r="L72" s="91"/>
      <c r="M72" s="695"/>
      <c r="N72" s="91"/>
      <c r="O72" s="91"/>
      <c r="P72" s="197"/>
      <c r="Q72" s="92"/>
    </row>
    <row r="73" spans="1:17" x14ac:dyDescent="0.2">
      <c r="A73" s="704" t="s">
        <v>998</v>
      </c>
      <c r="B73" s="728" t="s">
        <v>1013</v>
      </c>
      <c r="C73" s="238">
        <v>299.10000000000002</v>
      </c>
      <c r="D73" s="238" t="s">
        <v>1000</v>
      </c>
      <c r="E73" s="728" t="s">
        <v>1013</v>
      </c>
      <c r="F73" s="238" t="s">
        <v>1000</v>
      </c>
      <c r="G73" s="238">
        <v>299.10000000000002</v>
      </c>
      <c r="H73" s="205"/>
      <c r="I73" s="205"/>
      <c r="J73" s="205"/>
      <c r="K73" s="153"/>
      <c r="L73" s="205"/>
      <c r="M73" s="153"/>
      <c r="N73" s="205"/>
      <c r="O73" s="205"/>
      <c r="P73" s="324"/>
      <c r="Q73" s="134"/>
    </row>
    <row r="74" spans="1:17" x14ac:dyDescent="0.2">
      <c r="A74" s="731" t="s">
        <v>1002</v>
      </c>
      <c r="B74" s="730" t="s">
        <v>1012</v>
      </c>
      <c r="C74" s="234">
        <v>399.1</v>
      </c>
      <c r="D74" s="234" t="s">
        <v>1003</v>
      </c>
      <c r="E74" s="730" t="s">
        <v>1012</v>
      </c>
      <c r="F74" s="234" t="s">
        <v>1003</v>
      </c>
      <c r="G74" s="234">
        <v>399.1</v>
      </c>
      <c r="H74" s="200"/>
      <c r="I74" s="200"/>
      <c r="J74" s="200"/>
      <c r="K74" s="186"/>
      <c r="L74" s="200"/>
      <c r="M74" s="186"/>
      <c r="N74" s="200"/>
      <c r="O74" s="200"/>
      <c r="P74" s="42"/>
      <c r="Q74" s="192"/>
    </row>
    <row r="75" spans="1:17" x14ac:dyDescent="0.2">
      <c r="A75" s="275" t="s">
        <v>76</v>
      </c>
      <c r="B75" s="228" t="s">
        <v>108</v>
      </c>
      <c r="C75" s="220">
        <v>499.1</v>
      </c>
      <c r="D75" s="220" t="s">
        <v>23</v>
      </c>
      <c r="E75" s="292" t="s">
        <v>108</v>
      </c>
      <c r="F75" s="63" t="s">
        <v>23</v>
      </c>
      <c r="G75" s="63">
        <v>499.1</v>
      </c>
      <c r="H75" s="223">
        <v>19.399999999999999</v>
      </c>
      <c r="I75" s="371" t="s">
        <v>728</v>
      </c>
      <c r="J75" s="371" t="s">
        <v>710</v>
      </c>
      <c r="K75" s="179">
        <f>IF(I75="mg/L",H75,IF(I75="mol/L",H75*G75*1000,IF(I75="log-mol/L",(10^(H75))*G75*1000,"")))</f>
        <v>19.399999999999999</v>
      </c>
      <c r="L75" s="273">
        <f>IF(I75="log-mg/L",H75,LOG(K75))</f>
        <v>1.287801729930226</v>
      </c>
      <c r="M75" s="179">
        <f>IF(I75="mol/L",H75,IF(I75="log-mol/L",10^H75,K75/(1000*G75)))</f>
        <v>3.886996593868964E-5</v>
      </c>
      <c r="N75" s="273">
        <f>IF(I75="log-mol/L",H75,LOG(M75))</f>
        <v>-4.4103858399358966</v>
      </c>
      <c r="O75" s="223">
        <v>21</v>
      </c>
      <c r="P75" s="36" t="s">
        <v>693</v>
      </c>
      <c r="Q75" s="190">
        <f>VLOOKUP(P75,References!$B$7:$F$201,5,FALSE)</f>
        <v>20</v>
      </c>
    </row>
    <row r="76" spans="1:17" x14ac:dyDescent="0.2">
      <c r="A76" s="240" t="s">
        <v>133</v>
      </c>
      <c r="B76" s="233" t="s">
        <v>116</v>
      </c>
      <c r="C76" s="234">
        <v>513.20000000000005</v>
      </c>
      <c r="D76" s="234" t="s">
        <v>118</v>
      </c>
      <c r="E76" s="292" t="s">
        <v>116</v>
      </c>
      <c r="F76" s="63" t="s">
        <v>118</v>
      </c>
      <c r="G76" s="63">
        <v>513.20000000000005</v>
      </c>
      <c r="H76" s="223"/>
      <c r="I76" s="223"/>
      <c r="J76" s="223"/>
      <c r="K76" s="179" t="str">
        <f>IF(I76="mg/L",H76,IF(I76="mol/L",H76*G76*1000,IF(I76="log-mol/L",(10^(H76))*G76*1000,"")))</f>
        <v/>
      </c>
      <c r="L76" s="223"/>
      <c r="M76" s="179"/>
      <c r="N76" s="223"/>
      <c r="O76" s="223"/>
      <c r="P76" s="293"/>
      <c r="Q76" s="192"/>
    </row>
    <row r="77" spans="1:17" ht="17" thickBot="1" x14ac:dyDescent="0.25">
      <c r="A77" s="276" t="s">
        <v>134</v>
      </c>
      <c r="B77" s="277" t="s">
        <v>115</v>
      </c>
      <c r="C77" s="225">
        <v>527.20000000000005</v>
      </c>
      <c r="D77" s="225" t="s">
        <v>117</v>
      </c>
      <c r="E77" s="212" t="s">
        <v>115</v>
      </c>
      <c r="F77" s="210" t="s">
        <v>117</v>
      </c>
      <c r="G77" s="210">
        <v>527.20000000000005</v>
      </c>
      <c r="H77" s="213"/>
      <c r="I77" s="213"/>
      <c r="J77" s="213"/>
      <c r="K77" s="155" t="str">
        <f>IF(I77="mg/L",H77,IF(I77="mol/L",H77*G77*1000,IF(I77="log-mol/L",(10^(H77))*G77*1000,"")))</f>
        <v/>
      </c>
      <c r="L77" s="213"/>
      <c r="M77" s="155"/>
      <c r="N77" s="213"/>
      <c r="O77" s="213"/>
      <c r="P77" s="298"/>
      <c r="Q77" s="139"/>
    </row>
    <row r="78" spans="1:17" ht="17" thickBot="1" x14ac:dyDescent="0.25">
      <c r="A78" s="95" t="s">
        <v>148</v>
      </c>
      <c r="B78" s="262" t="s">
        <v>147</v>
      </c>
      <c r="C78" s="94"/>
      <c r="D78" s="94"/>
      <c r="E78" s="91"/>
      <c r="F78" s="91"/>
      <c r="G78" s="91"/>
      <c r="H78" s="91"/>
      <c r="I78" s="91"/>
      <c r="J78" s="91"/>
      <c r="K78" s="695"/>
      <c r="L78" s="91"/>
      <c r="M78" s="695"/>
      <c r="N78" s="91"/>
      <c r="O78" s="91"/>
      <c r="P78" s="197"/>
      <c r="Q78" s="92"/>
    </row>
    <row r="79" spans="1:17" x14ac:dyDescent="0.2">
      <c r="A79" s="397" t="s">
        <v>910</v>
      </c>
      <c r="B79" s="228" t="s">
        <v>119</v>
      </c>
      <c r="C79" s="220">
        <v>543.20000000000005</v>
      </c>
      <c r="D79" s="220" t="s">
        <v>120</v>
      </c>
      <c r="E79" s="63" t="s">
        <v>119</v>
      </c>
      <c r="F79" s="63" t="s">
        <v>120</v>
      </c>
      <c r="G79" s="63">
        <v>543.20000000000005</v>
      </c>
      <c r="H79" s="223"/>
      <c r="I79" s="223"/>
      <c r="J79" s="223"/>
      <c r="K79" s="179" t="str">
        <f>IF(I79="mg/L",H79,IF(I79="mol/L",H79*G79*1000,IF(I79="log-mol/L",(10^(H79))*G79*1000,"")))</f>
        <v/>
      </c>
      <c r="L79" s="223"/>
      <c r="M79" s="179"/>
      <c r="N79" s="223"/>
      <c r="O79" s="223"/>
      <c r="P79" s="293"/>
      <c r="Q79" s="190"/>
    </row>
    <row r="80" spans="1:17" x14ac:dyDescent="0.2">
      <c r="A80" s="240" t="s">
        <v>111</v>
      </c>
      <c r="B80" s="233" t="s">
        <v>106</v>
      </c>
      <c r="C80" s="234">
        <v>557.20000000000005</v>
      </c>
      <c r="D80" s="234" t="s">
        <v>109</v>
      </c>
      <c r="E80" s="292" t="s">
        <v>106</v>
      </c>
      <c r="F80" s="63" t="s">
        <v>109</v>
      </c>
      <c r="G80" s="63">
        <v>557.20000000000005</v>
      </c>
      <c r="H80" s="223"/>
      <c r="I80" s="223"/>
      <c r="J80" s="223"/>
      <c r="K80" s="179" t="str">
        <f>IF(I80="mg/L",H80,IF(I80="mol/L",H80*G80*1000,IF(I80="log-mol/L",(10^(H80))*G80*1000,"")))</f>
        <v/>
      </c>
      <c r="L80" s="223"/>
      <c r="M80" s="179"/>
      <c r="N80" s="223"/>
      <c r="O80" s="223"/>
      <c r="P80" s="293"/>
      <c r="Q80" s="192"/>
    </row>
    <row r="81" spans="1:17" ht="17" thickBot="1" x14ac:dyDescent="0.25">
      <c r="A81" s="275" t="s">
        <v>112</v>
      </c>
      <c r="B81" s="228" t="s">
        <v>105</v>
      </c>
      <c r="C81" s="220">
        <v>571.29999999999995</v>
      </c>
      <c r="D81" s="220" t="s">
        <v>110</v>
      </c>
      <c r="E81" s="204" t="s">
        <v>105</v>
      </c>
      <c r="F81" s="62" t="s">
        <v>110</v>
      </c>
      <c r="G81" s="62">
        <v>571.29999999999995</v>
      </c>
      <c r="H81" s="81"/>
      <c r="I81" s="81"/>
      <c r="J81" s="81"/>
      <c r="K81" s="154" t="str">
        <f>IF(I81="mg/L",H81,IF(I81="mol/L",H81*G81*1000,IF(I81="log-mol/L",(10^(H81))*G81*1000,"")))</f>
        <v/>
      </c>
      <c r="L81" s="81"/>
      <c r="M81" s="154"/>
      <c r="N81" s="81"/>
      <c r="O81" s="81"/>
      <c r="P81" s="229"/>
      <c r="Q81" s="135"/>
    </row>
    <row r="82" spans="1:17" ht="17" thickBot="1" x14ac:dyDescent="0.25">
      <c r="A82" s="95" t="s">
        <v>137</v>
      </c>
      <c r="B82" s="262" t="s">
        <v>154</v>
      </c>
      <c r="C82" s="94"/>
      <c r="D82" s="94"/>
      <c r="E82" s="91"/>
      <c r="F82" s="91"/>
      <c r="G82" s="91"/>
      <c r="H82" s="91"/>
      <c r="I82" s="91"/>
      <c r="J82" s="91"/>
      <c r="K82" s="695"/>
      <c r="L82" s="91"/>
      <c r="M82" s="695"/>
      <c r="N82" s="91"/>
      <c r="O82" s="91"/>
      <c r="P82" s="197"/>
      <c r="Q82" s="92"/>
    </row>
    <row r="83" spans="1:17" x14ac:dyDescent="0.2">
      <c r="A83" s="397" t="s">
        <v>135</v>
      </c>
      <c r="B83" s="228" t="s">
        <v>136</v>
      </c>
      <c r="C83" s="220">
        <v>557.20000000000005</v>
      </c>
      <c r="D83" s="220" t="s">
        <v>150</v>
      </c>
      <c r="E83" s="63" t="s">
        <v>136</v>
      </c>
      <c r="F83" s="63" t="s">
        <v>150</v>
      </c>
      <c r="G83" s="63">
        <v>557.20000000000005</v>
      </c>
      <c r="H83" s="725"/>
      <c r="I83" s="223"/>
      <c r="J83" s="223"/>
      <c r="K83" s="179" t="str">
        <f>IF(I83="mg/L",H83,IF(I83="mol/L",H83*G83*1000,IF(I83="log-mol/L",(10^(H83))*G83*1000,"")))</f>
        <v/>
      </c>
      <c r="L83" s="223"/>
      <c r="M83" s="179"/>
      <c r="N83" s="223"/>
      <c r="O83" s="223"/>
      <c r="P83" s="293"/>
      <c r="Q83" s="190"/>
    </row>
    <row r="84" spans="1:17" x14ac:dyDescent="0.2">
      <c r="A84" s="282" t="s">
        <v>78</v>
      </c>
      <c r="B84" s="233" t="s">
        <v>77</v>
      </c>
      <c r="C84" s="234">
        <v>571.20000000000005</v>
      </c>
      <c r="D84" s="234" t="s">
        <v>24</v>
      </c>
      <c r="E84" s="63" t="s">
        <v>77</v>
      </c>
      <c r="F84" s="63" t="s">
        <v>24</v>
      </c>
      <c r="G84" s="63">
        <v>571.20000000000005</v>
      </c>
      <c r="H84" s="223"/>
      <c r="I84" s="223"/>
      <c r="J84" s="223"/>
      <c r="K84" s="179" t="str">
        <f>IF(I84="mg/L",H84,IF(I84="mol/L",H84*G84*1000,IF(I84="log-mol/L",(10^(H84))*G84*1000,"")))</f>
        <v/>
      </c>
      <c r="L84" s="223"/>
      <c r="M84" s="179"/>
      <c r="N84" s="223"/>
      <c r="O84" s="223"/>
      <c r="P84" s="293"/>
      <c r="Q84" s="192"/>
    </row>
    <row r="85" spans="1:17" ht="17" thickBot="1" x14ac:dyDescent="0.25">
      <c r="A85" s="397" t="s">
        <v>80</v>
      </c>
      <c r="B85" s="228" t="s">
        <v>79</v>
      </c>
      <c r="C85" s="220">
        <v>585.20000000000005</v>
      </c>
      <c r="D85" s="220" t="s">
        <v>25</v>
      </c>
      <c r="E85" s="62" t="s">
        <v>79</v>
      </c>
      <c r="F85" s="62" t="s">
        <v>25</v>
      </c>
      <c r="G85" s="62">
        <v>585.20000000000005</v>
      </c>
      <c r="H85" s="81"/>
      <c r="I85" s="81"/>
      <c r="J85" s="81"/>
      <c r="K85" s="154" t="str">
        <f>IF(I85="mg/L",H85,IF(I85="mol/L",H85*G85*1000,IF(I85="log-mol/L",(10^(H85))*G85*1000,"")))</f>
        <v/>
      </c>
      <c r="L85" s="81"/>
      <c r="M85" s="154"/>
      <c r="N85" s="81"/>
      <c r="O85" s="81"/>
      <c r="P85" s="229"/>
      <c r="Q85" s="135"/>
    </row>
    <row r="86" spans="1:17" ht="17" thickBot="1" x14ac:dyDescent="0.25">
      <c r="A86" s="90" t="s">
        <v>138</v>
      </c>
      <c r="B86" s="241" t="s">
        <v>149</v>
      </c>
      <c r="C86" s="94"/>
      <c r="D86" s="94"/>
      <c r="E86" s="91"/>
      <c r="F86" s="91"/>
      <c r="G86" s="91"/>
      <c r="H86" s="91"/>
      <c r="I86" s="91"/>
      <c r="J86" s="91"/>
      <c r="K86" s="695"/>
      <c r="L86" s="91"/>
      <c r="M86" s="695"/>
      <c r="N86" s="91"/>
      <c r="O86" s="91"/>
      <c r="P86" s="197"/>
      <c r="Q86" s="92"/>
    </row>
    <row r="87" spans="1:17" x14ac:dyDescent="0.2">
      <c r="A87" s="275" t="s">
        <v>82</v>
      </c>
      <c r="B87" s="228" t="s">
        <v>81</v>
      </c>
      <c r="C87" s="220">
        <v>264.10000000000002</v>
      </c>
      <c r="D87" s="220" t="s">
        <v>26</v>
      </c>
      <c r="E87" s="292" t="s">
        <v>81</v>
      </c>
      <c r="F87" s="63" t="s">
        <v>26</v>
      </c>
      <c r="G87" s="63">
        <v>264.10000000000002</v>
      </c>
      <c r="H87" s="223"/>
      <c r="I87" s="223"/>
      <c r="J87" s="223"/>
      <c r="K87" s="179" t="str">
        <f>IF(I87="mg/L",H87,IF(I87="mol/L",H87*G87*1000,IF(I87="log-mol/L",(10^(H87))*G87*1000,"")))</f>
        <v/>
      </c>
      <c r="L87" s="223"/>
      <c r="M87" s="179"/>
      <c r="N87" s="223"/>
      <c r="O87" s="223"/>
      <c r="P87" s="293"/>
      <c r="Q87" s="190"/>
    </row>
    <row r="88" spans="1:17" x14ac:dyDescent="0.2">
      <c r="A88" s="240" t="s">
        <v>84</v>
      </c>
      <c r="B88" s="233" t="s">
        <v>83</v>
      </c>
      <c r="C88" s="234">
        <v>364.1</v>
      </c>
      <c r="D88" s="234" t="s">
        <v>27</v>
      </c>
      <c r="E88" s="292" t="s">
        <v>83</v>
      </c>
      <c r="F88" s="63" t="s">
        <v>27</v>
      </c>
      <c r="G88" s="63">
        <v>364.1</v>
      </c>
      <c r="H88" s="223"/>
      <c r="I88" s="223"/>
      <c r="J88" s="223"/>
      <c r="K88" s="179" t="str">
        <f>IF(I88="mg/L",H88,IF(I88="mol/L",H88*G88*1000,IF(I88="log-mol/L",(10^(H88))*G88*1000,"")))</f>
        <v/>
      </c>
      <c r="L88" s="223"/>
      <c r="M88" s="179"/>
      <c r="N88" s="223"/>
      <c r="O88" s="223"/>
      <c r="P88" s="293"/>
      <c r="Q88" s="192"/>
    </row>
    <row r="89" spans="1:17" x14ac:dyDescent="0.2">
      <c r="A89" s="275" t="s">
        <v>86</v>
      </c>
      <c r="B89" s="228" t="s">
        <v>85</v>
      </c>
      <c r="C89" s="220">
        <v>464.1</v>
      </c>
      <c r="D89" s="220" t="s">
        <v>28</v>
      </c>
      <c r="E89" s="292" t="s">
        <v>85</v>
      </c>
      <c r="F89" s="63" t="s">
        <v>28</v>
      </c>
      <c r="G89" s="63">
        <v>464.1</v>
      </c>
      <c r="H89" s="223">
        <v>0.02</v>
      </c>
      <c r="I89" s="644" t="s">
        <v>730</v>
      </c>
      <c r="J89" s="644" t="s">
        <v>653</v>
      </c>
      <c r="K89" s="179">
        <f>IF(I89="mg/L",H89,IF(I89="mol/L",H89*G89*1000,IF(I89="log-mol/L",(10^(H89))*G89*1000,"")))</f>
        <v>9282</v>
      </c>
      <c r="L89" s="273">
        <f>IF(I89="log-mg/L",H89,LOG(K89))</f>
        <v>3.9676415640830109</v>
      </c>
      <c r="M89" s="179">
        <f>IF(I89="mol/L",H89,IF(I89="log-mol/L",10^H89,K89/(1000*G89)))</f>
        <v>0.02</v>
      </c>
      <c r="N89" s="273">
        <f>IF(I89="log-mol/L",H89,LOG(M89))</f>
        <v>-1.6989700043360187</v>
      </c>
      <c r="O89" s="223">
        <v>32</v>
      </c>
      <c r="P89" s="645" t="s">
        <v>919</v>
      </c>
      <c r="Q89" s="192">
        <f>VLOOKUP(P89,References!$B$7:$F$201,5,FALSE)</f>
        <v>76</v>
      </c>
    </row>
    <row r="90" spans="1:17" ht="17" thickBot="1" x14ac:dyDescent="0.25">
      <c r="A90" s="388" t="s">
        <v>88</v>
      </c>
      <c r="B90" s="230" t="s">
        <v>87</v>
      </c>
      <c r="C90" s="231">
        <v>564.1</v>
      </c>
      <c r="D90" s="231" t="s">
        <v>29</v>
      </c>
      <c r="E90" s="204" t="s">
        <v>87</v>
      </c>
      <c r="F90" s="62" t="s">
        <v>29</v>
      </c>
      <c r="G90" s="62">
        <v>564.1</v>
      </c>
      <c r="H90" s="81"/>
      <c r="I90" s="81"/>
      <c r="J90" s="81"/>
      <c r="K90" s="154" t="str">
        <f>IF(I90="mg/L",H90,IF(I90="mol/L",H90*G90*1000,IF(I90="log-mol/L",(10^(H90))*G90*1000,"")))</f>
        <v/>
      </c>
      <c r="L90" s="81"/>
      <c r="M90" s="154"/>
      <c r="N90" s="81"/>
      <c r="O90" s="81"/>
      <c r="P90" s="229"/>
      <c r="Q90" s="135"/>
    </row>
    <row r="91" spans="1:17" ht="17" thickBot="1" x14ac:dyDescent="0.25">
      <c r="A91" s="196" t="s">
        <v>186</v>
      </c>
      <c r="B91" s="198" t="s">
        <v>185</v>
      </c>
      <c r="C91" s="94"/>
      <c r="D91" s="94"/>
      <c r="E91" s="91"/>
      <c r="F91" s="91"/>
      <c r="G91" s="91"/>
      <c r="H91" s="91"/>
      <c r="I91" s="91"/>
      <c r="J91" s="91"/>
      <c r="K91" s="695"/>
      <c r="L91" s="91"/>
      <c r="M91" s="695"/>
      <c r="N91" s="91"/>
      <c r="O91" s="91"/>
      <c r="P91" s="197"/>
      <c r="Q91" s="92"/>
    </row>
    <row r="92" spans="1:17" ht="18" x14ac:dyDescent="0.2">
      <c r="A92" s="400" t="s">
        <v>129</v>
      </c>
      <c r="B92" s="270" t="s">
        <v>745</v>
      </c>
      <c r="C92" s="391">
        <v>330.19</v>
      </c>
      <c r="D92" s="391" t="s">
        <v>125</v>
      </c>
      <c r="E92" s="292" t="s">
        <v>746</v>
      </c>
      <c r="F92" s="63" t="s">
        <v>125</v>
      </c>
      <c r="G92" s="63">
        <v>330.19</v>
      </c>
      <c r="H92" s="595">
        <v>0.14000000000000001</v>
      </c>
      <c r="I92" s="63" t="s">
        <v>730</v>
      </c>
      <c r="J92" s="63" t="s">
        <v>653</v>
      </c>
      <c r="K92" s="179">
        <f>IF(I92="mg/L",H92,IF(I92="mol/L",H92*G92*1000,IF(I92="log-mol/L",(10^(H92))*G92*1000,"")))</f>
        <v>46226.600000000006</v>
      </c>
      <c r="L92" s="271">
        <f>IF(I92="log-mg/L",H92,LOG(K92))</f>
        <v>4.6648919519381966</v>
      </c>
      <c r="M92" s="179">
        <f>IF(I92="mol/L",H92,IF(I92="log-mol/L",10^H92,K92/(1000*G92)))</f>
        <v>0.14000000000000001</v>
      </c>
      <c r="N92" s="271">
        <f>IF(I92="log-mol/L",H92,LOG(M92))</f>
        <v>-0.85387196432176193</v>
      </c>
      <c r="O92" s="223">
        <v>20.5</v>
      </c>
      <c r="P92" s="648" t="s">
        <v>848</v>
      </c>
      <c r="Q92" s="190">
        <f>VLOOKUP(P92,References!$B$7:$F$201,5,FALSE)</f>
        <v>42</v>
      </c>
    </row>
    <row r="93" spans="1:17" ht="17" x14ac:dyDescent="0.2">
      <c r="A93" s="723" t="s">
        <v>855</v>
      </c>
      <c r="B93" s="548" t="s">
        <v>902</v>
      </c>
      <c r="C93" s="548">
        <v>347.1</v>
      </c>
      <c r="D93" s="548" t="s">
        <v>853</v>
      </c>
      <c r="E93" s="548" t="s">
        <v>852</v>
      </c>
      <c r="F93" s="548" t="s">
        <v>853</v>
      </c>
      <c r="G93" s="548">
        <v>347.1</v>
      </c>
      <c r="H93" s="63">
        <v>0.17499999999999999</v>
      </c>
      <c r="I93" s="63" t="s">
        <v>730</v>
      </c>
      <c r="J93" s="63" t="s">
        <v>653</v>
      </c>
      <c r="K93" s="179">
        <f>IF(I93="mg/L",H93,IF(I93="mol/L",H93*G93*1000,IF(I93="log-mol/L",(10^(H93))*G93*1000,"")))</f>
        <v>60742.5</v>
      </c>
      <c r="L93" s="271">
        <f>IF(I93="log-mg/L",H93,LOG(K93))</f>
        <v>4.7834926623577063</v>
      </c>
      <c r="M93" s="179">
        <f>IF(I93="mol/L",H93,IF(I93="log-mol/L",10^H93,K93/(1000*G93)))</f>
        <v>0.17499999999999999</v>
      </c>
      <c r="N93" s="271">
        <f>IF(I93="log-mol/L",H93,LOG(M93))</f>
        <v>-0.75696195131370558</v>
      </c>
      <c r="O93" s="223">
        <v>20.5</v>
      </c>
      <c r="P93" s="648" t="s">
        <v>848</v>
      </c>
      <c r="Q93" s="190">
        <f>VLOOKUP(P93,References!$B$7:$F$201,5,FALSE)</f>
        <v>42</v>
      </c>
    </row>
    <row r="94" spans="1:17" x14ac:dyDescent="0.2">
      <c r="A94" s="217" t="s">
        <v>179</v>
      </c>
      <c r="B94" s="200" t="s">
        <v>181</v>
      </c>
      <c r="C94" s="215">
        <v>230</v>
      </c>
      <c r="D94" s="200" t="s">
        <v>183</v>
      </c>
      <c r="E94" s="200" t="s">
        <v>181</v>
      </c>
      <c r="F94" s="200" t="s">
        <v>183</v>
      </c>
      <c r="G94" s="215">
        <v>230</v>
      </c>
      <c r="H94" s="200"/>
      <c r="I94" s="200"/>
      <c r="J94" s="200"/>
      <c r="K94" s="179"/>
      <c r="L94" s="200"/>
      <c r="M94" s="179"/>
      <c r="N94" s="200"/>
      <c r="O94" s="200"/>
      <c r="P94" s="42"/>
      <c r="Q94" s="192"/>
    </row>
    <row r="95" spans="1:17" x14ac:dyDescent="0.2">
      <c r="A95" s="208" t="s">
        <v>180</v>
      </c>
      <c r="B95" s="62" t="s">
        <v>182</v>
      </c>
      <c r="C95" s="203">
        <v>280</v>
      </c>
      <c r="D95" s="62" t="s">
        <v>184</v>
      </c>
      <c r="E95" s="63" t="s">
        <v>182</v>
      </c>
      <c r="F95" s="63" t="s">
        <v>184</v>
      </c>
      <c r="G95" s="493">
        <v>280</v>
      </c>
      <c r="H95" s="63"/>
      <c r="I95" s="63"/>
      <c r="J95" s="63"/>
      <c r="K95" s="179"/>
      <c r="L95" s="63"/>
      <c r="M95" s="179"/>
      <c r="N95" s="63"/>
      <c r="O95" s="63"/>
      <c r="P95" s="36"/>
      <c r="Q95" s="192"/>
    </row>
    <row r="96" spans="1:17" ht="17" thickBot="1" x14ac:dyDescent="0.25">
      <c r="A96" s="396" t="s">
        <v>173</v>
      </c>
      <c r="B96" s="61" t="s">
        <v>174</v>
      </c>
      <c r="C96" s="250">
        <v>296</v>
      </c>
      <c r="D96" s="61" t="s">
        <v>175</v>
      </c>
      <c r="E96" s="61" t="s">
        <v>174</v>
      </c>
      <c r="F96" s="61" t="s">
        <v>175</v>
      </c>
      <c r="G96" s="250">
        <v>296</v>
      </c>
      <c r="H96" s="61"/>
      <c r="I96" s="61"/>
      <c r="J96" s="61"/>
      <c r="K96" s="154"/>
      <c r="L96" s="61"/>
      <c r="M96" s="154"/>
      <c r="N96" s="61"/>
      <c r="O96" s="61"/>
      <c r="P96" s="41"/>
      <c r="Q96" s="135"/>
    </row>
    <row r="97" spans="1:37" s="2" customFormat="1" thickBot="1" x14ac:dyDescent="0.25">
      <c r="A97" s="199" t="s">
        <v>187</v>
      </c>
      <c r="B97" s="198" t="s">
        <v>188</v>
      </c>
      <c r="C97" s="248"/>
      <c r="D97" s="248"/>
      <c r="E97" s="87"/>
      <c r="F97" s="87"/>
      <c r="G97" s="87"/>
      <c r="H97" s="150"/>
      <c r="I97" s="150"/>
      <c r="J97" s="150"/>
      <c r="K97" s="695"/>
      <c r="L97" s="150"/>
      <c r="M97" s="695"/>
      <c r="N97" s="87"/>
      <c r="O97" s="87"/>
      <c r="P97" s="87"/>
      <c r="Q97" s="88"/>
    </row>
    <row r="98" spans="1:37" ht="32" x14ac:dyDescent="0.2">
      <c r="A98" s="275" t="s">
        <v>123</v>
      </c>
      <c r="B98" s="660" t="s">
        <v>843</v>
      </c>
      <c r="C98" s="220">
        <v>632.6</v>
      </c>
      <c r="D98" s="220" t="s">
        <v>126</v>
      </c>
      <c r="E98" s="292" t="s">
        <v>669</v>
      </c>
      <c r="F98" s="63" t="s">
        <v>126</v>
      </c>
      <c r="G98" s="63">
        <v>632.6</v>
      </c>
      <c r="H98" s="725"/>
      <c r="I98" s="223"/>
      <c r="J98" s="223"/>
      <c r="K98" s="179" t="str">
        <f>IF(I98="mg/L",H98,IF(I98="mol/L",H98*G98*1000,IF(I98="log-mol/L",(10^(H98))*G98*1000,"")))</f>
        <v/>
      </c>
      <c r="L98" s="223"/>
      <c r="M98" s="179"/>
      <c r="N98" s="223"/>
      <c r="O98" s="223"/>
      <c r="P98" s="223"/>
      <c r="Q98" s="190"/>
    </row>
    <row r="99" spans="1:37" ht="32" x14ac:dyDescent="0.2">
      <c r="A99" s="240" t="s">
        <v>124</v>
      </c>
      <c r="B99" s="246" t="s">
        <v>844</v>
      </c>
      <c r="C99" s="234">
        <v>532.6</v>
      </c>
      <c r="D99" s="234" t="s">
        <v>128</v>
      </c>
      <c r="E99" s="216" t="s">
        <v>670</v>
      </c>
      <c r="F99" s="200" t="s">
        <v>128</v>
      </c>
      <c r="G99" s="200">
        <v>532.6</v>
      </c>
      <c r="H99" s="43"/>
      <c r="I99" s="80"/>
      <c r="J99" s="80"/>
      <c r="K99" s="179" t="str">
        <f>IF(I99="mg/L",H99,IF(I99="mol/L",H99*G99*1000,IF(I99="log-mol/L",(10^(H99))*G99*1000,"")))</f>
        <v/>
      </c>
      <c r="L99" s="80"/>
      <c r="M99" s="179"/>
      <c r="N99" s="80"/>
      <c r="O99" s="80"/>
      <c r="P99" s="80"/>
      <c r="Q99" s="192"/>
    </row>
    <row r="100" spans="1:37" ht="17" thickBot="1" x14ac:dyDescent="0.25">
      <c r="A100" s="249" t="s">
        <v>176</v>
      </c>
      <c r="B100" s="62" t="s">
        <v>177</v>
      </c>
      <c r="C100" s="220">
        <v>316.10000000000002</v>
      </c>
      <c r="D100" s="62" t="s">
        <v>178</v>
      </c>
      <c r="E100" s="62" t="s">
        <v>177</v>
      </c>
      <c r="F100" s="62" t="s">
        <v>178</v>
      </c>
      <c r="G100" s="220">
        <v>316.10000000000002</v>
      </c>
      <c r="H100" s="62"/>
      <c r="I100" s="62"/>
      <c r="J100" s="62"/>
      <c r="K100" s="154"/>
      <c r="L100" s="62"/>
      <c r="M100" s="154"/>
      <c r="N100" s="62"/>
      <c r="O100" s="62"/>
      <c r="P100" s="62"/>
      <c r="Q100" s="135"/>
    </row>
    <row r="101" spans="1:37" ht="17" thickBot="1" x14ac:dyDescent="0.25">
      <c r="A101" s="196" t="s">
        <v>189</v>
      </c>
      <c r="B101" s="241"/>
      <c r="C101" s="248"/>
      <c r="D101" s="248"/>
      <c r="E101" s="87"/>
      <c r="F101" s="87"/>
      <c r="G101" s="87"/>
      <c r="H101" s="150"/>
      <c r="I101" s="150"/>
      <c r="J101" s="150"/>
      <c r="K101" s="695"/>
      <c r="L101" s="150"/>
      <c r="M101" s="695"/>
      <c r="N101" s="87"/>
      <c r="O101" s="87"/>
      <c r="P101" s="87"/>
      <c r="Q101" s="88"/>
    </row>
    <row r="102" spans="1:37" ht="17" thickBot="1" x14ac:dyDescent="0.25">
      <c r="A102" s="276" t="s">
        <v>122</v>
      </c>
      <c r="B102" s="277" t="s">
        <v>907</v>
      </c>
      <c r="C102" s="211">
        <v>378.1</v>
      </c>
      <c r="D102" s="225" t="s">
        <v>127</v>
      </c>
      <c r="E102" s="212" t="s">
        <v>907</v>
      </c>
      <c r="F102" s="210" t="s">
        <v>127</v>
      </c>
      <c r="G102" s="465">
        <v>378.1</v>
      </c>
      <c r="H102" s="721"/>
      <c r="I102" s="213"/>
      <c r="J102" s="213"/>
      <c r="K102" s="155" t="str">
        <f>IF(I102="mg/L",H102,IF(I102="mol/L",H102*G102*1000,IF(I102="log-mol/L",(10^(H102))*G102*1000,"")))</f>
        <v/>
      </c>
      <c r="L102" s="213"/>
      <c r="M102" s="155"/>
      <c r="N102" s="213"/>
      <c r="O102" s="213"/>
      <c r="P102" s="213"/>
      <c r="Q102" s="139"/>
    </row>
    <row r="104" spans="1:37" x14ac:dyDescent="0.2">
      <c r="A104" s="70" t="s">
        <v>714</v>
      </c>
    </row>
    <row r="105" spans="1:37" s="2" customFormat="1" ht="46.25" customHeight="1" x14ac:dyDescent="0.2">
      <c r="A105" s="812" t="s">
        <v>979</v>
      </c>
      <c r="B105" s="812"/>
      <c r="C105" s="812"/>
      <c r="D105" s="812"/>
      <c r="E105" s="812"/>
      <c r="F105" s="812"/>
      <c r="G105" s="812"/>
      <c r="H105" s="812"/>
      <c r="I105" s="812"/>
      <c r="J105" s="812"/>
      <c r="K105" s="812"/>
      <c r="L105" s="812"/>
      <c r="M105" s="812"/>
      <c r="N105" s="812"/>
      <c r="O105" s="812"/>
      <c r="P105" s="812"/>
      <c r="Q105" s="812"/>
      <c r="R105" s="3"/>
    </row>
    <row r="106" spans="1:37" s="2" customFormat="1" ht="15" x14ac:dyDescent="0.2">
      <c r="A106" s="2" t="s">
        <v>908</v>
      </c>
      <c r="B106" s="3"/>
      <c r="F106" s="3"/>
      <c r="G106" s="3"/>
      <c r="H106" s="3"/>
      <c r="I106" s="28"/>
      <c r="J106" s="64"/>
      <c r="K106" s="3"/>
      <c r="L106" s="3"/>
      <c r="M106" s="28"/>
      <c r="N106" s="64"/>
      <c r="O106" s="3"/>
      <c r="P106" s="3"/>
      <c r="Q106" s="28"/>
      <c r="R106" s="3"/>
    </row>
    <row r="107" spans="1:37" x14ac:dyDescent="0.2">
      <c r="A107" s="2" t="s">
        <v>113</v>
      </c>
    </row>
    <row r="108" spans="1:37" s="4" customFormat="1" ht="15" x14ac:dyDescent="0.2">
      <c r="A108" s="9" t="s">
        <v>152</v>
      </c>
      <c r="B108" s="3"/>
      <c r="C108" s="19"/>
      <c r="D108" s="5"/>
      <c r="E108" s="5"/>
      <c r="F108" s="5"/>
      <c r="G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x14ac:dyDescent="0.2">
      <c r="A109" s="70" t="s">
        <v>715</v>
      </c>
    </row>
    <row r="110" spans="1:37" x14ac:dyDescent="0.2">
      <c r="A110" s="70" t="s">
        <v>566</v>
      </c>
    </row>
    <row r="111" spans="1:37" x14ac:dyDescent="0.2">
      <c r="A111" s="70" t="s">
        <v>716</v>
      </c>
    </row>
    <row r="112" spans="1:37" x14ac:dyDescent="0.2">
      <c r="A112" s="70" t="s">
        <v>717</v>
      </c>
    </row>
    <row r="113" spans="1:1" x14ac:dyDescent="0.2">
      <c r="A113" s="10" t="s">
        <v>718</v>
      </c>
    </row>
    <row r="114" spans="1:1" x14ac:dyDescent="0.2">
      <c r="A114" s="70"/>
    </row>
    <row r="115" spans="1:1" x14ac:dyDescent="0.2">
      <c r="A115" s="70"/>
    </row>
    <row r="116" spans="1:1" x14ac:dyDescent="0.2">
      <c r="A116" s="51"/>
    </row>
    <row r="117" spans="1:1" x14ac:dyDescent="0.2">
      <c r="A117" s="53"/>
    </row>
    <row r="118" spans="1:1" x14ac:dyDescent="0.2">
      <c r="A118" s="54"/>
    </row>
    <row r="119" spans="1:1" x14ac:dyDescent="0.2">
      <c r="A119" s="53"/>
    </row>
    <row r="120" spans="1:1" x14ac:dyDescent="0.2">
      <c r="A120" s="408"/>
    </row>
    <row r="121" spans="1:1" x14ac:dyDescent="0.2">
      <c r="A121" s="408"/>
    </row>
    <row r="122" spans="1:1" x14ac:dyDescent="0.2">
      <c r="A122" s="53"/>
    </row>
    <row r="123" spans="1:1" x14ac:dyDescent="0.2">
      <c r="A123" s="408"/>
    </row>
    <row r="124" spans="1:1" x14ac:dyDescent="0.2">
      <c r="A124" s="408"/>
    </row>
    <row r="125" spans="1:1" x14ac:dyDescent="0.2">
      <c r="A125" s="408"/>
    </row>
  </sheetData>
  <sheetProtection algorithmName="SHA-512" hashValue="yH1h2oWhadJBcdHZhTJTPDL9aPmig2pQ+deGv33GxTG2yCF/oNGWNmYntMMBxndRwzAOKFADpd2e4I+5ZX93lw==" saltValue="xkaXNpOAnrJBklb+PH9R8Q==" spinCount="100000" sheet="1" objects="1" scenarios="1"/>
  <mergeCells count="52">
    <mergeCell ref="A42:A47"/>
    <mergeCell ref="B42:B47"/>
    <mergeCell ref="C42:C47"/>
    <mergeCell ref="D42:D47"/>
    <mergeCell ref="A55:A56"/>
    <mergeCell ref="A2:Q2"/>
    <mergeCell ref="A6:A7"/>
    <mergeCell ref="B6:B7"/>
    <mergeCell ref="C6:C7"/>
    <mergeCell ref="D6:D7"/>
    <mergeCell ref="E6:E7"/>
    <mergeCell ref="F6:F7"/>
    <mergeCell ref="G6:G7"/>
    <mergeCell ref="H6:H7"/>
    <mergeCell ref="I6:I7"/>
    <mergeCell ref="J6:J7"/>
    <mergeCell ref="K6:N6"/>
    <mergeCell ref="O6:O7"/>
    <mergeCell ref="P6:P7"/>
    <mergeCell ref="Q6:Q7"/>
    <mergeCell ref="A11:A12"/>
    <mergeCell ref="B11:B12"/>
    <mergeCell ref="C11:C12"/>
    <mergeCell ref="D11:D12"/>
    <mergeCell ref="A9:A10"/>
    <mergeCell ref="B9:B10"/>
    <mergeCell ref="C9:C10"/>
    <mergeCell ref="D9:D10"/>
    <mergeCell ref="A13:A16"/>
    <mergeCell ref="B13:B16"/>
    <mergeCell ref="C13:C16"/>
    <mergeCell ref="D13:D16"/>
    <mergeCell ref="A17:A19"/>
    <mergeCell ref="B17:B19"/>
    <mergeCell ref="C17:C19"/>
    <mergeCell ref="D17:D19"/>
    <mergeCell ref="A105:Q105"/>
    <mergeCell ref="A20:A33"/>
    <mergeCell ref="B20:B33"/>
    <mergeCell ref="C20:C33"/>
    <mergeCell ref="D20:D33"/>
    <mergeCell ref="A58:A61"/>
    <mergeCell ref="B58:B61"/>
    <mergeCell ref="C58:C61"/>
    <mergeCell ref="D58:D61"/>
    <mergeCell ref="B55:B56"/>
    <mergeCell ref="C55:C56"/>
    <mergeCell ref="D55:D56"/>
    <mergeCell ref="A34:A41"/>
    <mergeCell ref="B34:B41"/>
    <mergeCell ref="C34:C41"/>
    <mergeCell ref="D34:D41"/>
  </mergeCells>
  <phoneticPr fontId="87" type="noConversion"/>
  <conditionalFormatting sqref="K9:K102">
    <cfRule type="cellIs" dxfId="37" priority="6" operator="between">
      <formula>0.01</formula>
      <formula>1</formula>
    </cfRule>
    <cfRule type="cellIs" dxfId="36" priority="9" operator="greaterThanOrEqual">
      <formula>100000</formula>
    </cfRule>
    <cfRule type="cellIs" dxfId="35" priority="8" operator="between">
      <formula>10</formula>
      <formula>100000</formula>
    </cfRule>
    <cfRule type="cellIs" dxfId="34" priority="7" operator="between">
      <formula>1</formula>
      <formula>10</formula>
    </cfRule>
    <cfRule type="cellIs" dxfId="33" priority="10" operator="lessThanOrEqual">
      <formula>0.01</formula>
    </cfRule>
  </conditionalFormatting>
  <conditionalFormatting sqref="M9:M102">
    <cfRule type="cellIs" dxfId="32" priority="5" operator="lessThanOrEqual">
      <formula>0.01</formula>
    </cfRule>
    <cfRule type="cellIs" dxfId="31" priority="4" operator="greaterThanOrEqual">
      <formula>100000</formula>
    </cfRule>
    <cfRule type="cellIs" dxfId="30" priority="3" operator="between">
      <formula>10</formula>
      <formula>100000</formula>
    </cfRule>
    <cfRule type="cellIs" dxfId="29" priority="2" operator="between">
      <formula>1</formula>
      <formula>10</formula>
    </cfRule>
    <cfRule type="cellIs" dxfId="28" priority="1" operator="between">
      <formula>0.01</formula>
      <formula>1</formula>
    </cfRule>
  </conditionalFormatting>
  <pageMargins left="0.7" right="0.7" top="0.75" bottom="0.75" header="0.3" footer="0.3"/>
  <pageSetup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25" id="{385E8C71-C49B-406B-97A9-BEC9314CAAC4}">
            <xm:f>(VLOOKUP(O71,References!$B$8:$C$201,2,FALSE)="Secondary")</xm:f>
            <x14:dxf>
              <font>
                <strike val="0"/>
              </font>
              <fill>
                <patternFill>
                  <bgColor rgb="FFFFC000"/>
                </patternFill>
              </fill>
            </x14:dxf>
          </x14:cfRule>
          <xm:sqref>P71</xm:sqref>
        </x14:conditionalFormatting>
        <x14:conditionalFormatting xmlns:xm="http://schemas.microsoft.com/office/excel/2006/main">
          <x14:cfRule type="expression" priority="24" id="{8AEE4484-12B7-491D-B175-97954781577A}">
            <xm:f>(VLOOKUP(P9,References!$B$8:$C$201,2,FALSE)="Secondary")</xm:f>
            <x14:dxf>
              <font>
                <strike val="0"/>
              </font>
              <fill>
                <patternFill>
                  <bgColor rgb="FFFFC000"/>
                </patternFill>
              </fill>
            </x14:dxf>
          </x14:cfRule>
          <xm:sqref>Q9:Q51</xm:sqref>
        </x14:conditionalFormatting>
        <x14:conditionalFormatting xmlns:xm="http://schemas.microsoft.com/office/excel/2006/main">
          <x14:cfRule type="expression" priority="11" id="{216FAB74-C1C0-46FC-A79B-F1A39B04E6BE}">
            <xm:f>(VLOOKUP(P53,References!$B$8:$C$201,2,FALSE)="Secondary")</xm:f>
            <x14:dxf>
              <font>
                <strike val="0"/>
              </font>
              <fill>
                <patternFill>
                  <bgColor rgb="FFFFC000"/>
                </patternFill>
              </fill>
            </x14:dxf>
          </x14:cfRule>
          <xm:sqref>Q53:Q63</xm:sqref>
        </x14:conditionalFormatting>
        <x14:conditionalFormatting xmlns:xm="http://schemas.microsoft.com/office/excel/2006/main">
          <x14:cfRule type="expression" priority="20" id="{1BB1750E-4D59-474A-BACD-406AD268BFDE}">
            <xm:f>(VLOOKUP(P65,References!$B$8:$C$201,2,FALSE)="Secondary")</xm:f>
            <x14:dxf>
              <font>
                <strike val="0"/>
              </font>
              <fill>
                <patternFill>
                  <bgColor rgb="FFFFC000"/>
                </patternFill>
              </fill>
            </x14:dxf>
          </x14:cfRule>
          <xm:sqref>Q65:Q66</xm:sqref>
        </x14:conditionalFormatting>
        <x14:conditionalFormatting xmlns:xm="http://schemas.microsoft.com/office/excel/2006/main">
          <x14:cfRule type="expression" priority="19" id="{9C6AB3D3-0F4D-4043-8ECC-37A80DC3CDAC}">
            <xm:f>(VLOOKUP(P68,References!$B$8:$C$201,2,FALSE)="Secondary")</xm:f>
            <x14:dxf>
              <font>
                <strike val="0"/>
              </font>
              <fill>
                <patternFill>
                  <bgColor rgb="FFFFC000"/>
                </patternFill>
              </fill>
            </x14:dxf>
          </x14:cfRule>
          <xm:sqref>Q68:Q71</xm:sqref>
        </x14:conditionalFormatting>
        <x14:conditionalFormatting xmlns:xm="http://schemas.microsoft.com/office/excel/2006/main">
          <x14:cfRule type="expression" priority="21" id="{E73BABE6-0CA1-4E06-AF3A-5EC921064E09}">
            <xm:f>(VLOOKUP(P75,References!$B$8:$C$201,2,FALSE)="Secondary")</xm:f>
            <x14:dxf>
              <font>
                <strike val="0"/>
              </font>
              <fill>
                <patternFill>
                  <bgColor rgb="FFFFC000"/>
                </patternFill>
              </fill>
            </x14:dxf>
          </x14:cfRule>
          <xm:sqref>Q75:Q77</xm:sqref>
        </x14:conditionalFormatting>
        <x14:conditionalFormatting xmlns:xm="http://schemas.microsoft.com/office/excel/2006/main">
          <x14:cfRule type="expression" priority="18" id="{8A779192-9398-4297-85B3-7D50683EA9D6}">
            <xm:f>(VLOOKUP(P79,References!$B$8:$C$201,2,FALSE)="Secondary")</xm:f>
            <x14:dxf>
              <font>
                <strike val="0"/>
              </font>
              <fill>
                <patternFill>
                  <bgColor rgb="FFFFC000"/>
                </patternFill>
              </fill>
            </x14:dxf>
          </x14:cfRule>
          <xm:sqref>Q79:Q81</xm:sqref>
        </x14:conditionalFormatting>
        <x14:conditionalFormatting xmlns:xm="http://schemas.microsoft.com/office/excel/2006/main">
          <x14:cfRule type="expression" priority="17" id="{038E7B59-83AF-458A-84F7-AC2E7EA4A97A}">
            <xm:f>(VLOOKUP(P83,References!$B$8:$C$201,2,FALSE)="Secondary")</xm:f>
            <x14:dxf>
              <font>
                <strike val="0"/>
              </font>
              <fill>
                <patternFill>
                  <bgColor rgb="FFFFC000"/>
                </patternFill>
              </fill>
            </x14:dxf>
          </x14:cfRule>
          <xm:sqref>Q83:Q85</xm:sqref>
        </x14:conditionalFormatting>
        <x14:conditionalFormatting xmlns:xm="http://schemas.microsoft.com/office/excel/2006/main">
          <x14:cfRule type="expression" priority="16" id="{A3F4423E-BF5F-4D17-BF11-509996312F7D}">
            <xm:f>(VLOOKUP(P87,References!$B$8:$C$201,2,FALSE)="Secondary")</xm:f>
            <x14:dxf>
              <font>
                <strike val="0"/>
              </font>
              <fill>
                <patternFill>
                  <bgColor rgb="FFFFC000"/>
                </patternFill>
              </fill>
            </x14:dxf>
          </x14:cfRule>
          <xm:sqref>Q87:Q90</xm:sqref>
        </x14:conditionalFormatting>
        <x14:conditionalFormatting xmlns:xm="http://schemas.microsoft.com/office/excel/2006/main">
          <x14:cfRule type="expression" priority="12" id="{F5D8BD3A-D75F-479E-83CB-70543571AB60}">
            <xm:f>(VLOOKUP(P92,References!$B$8:$C$201,2,FALSE)="Secondary")</xm:f>
            <x14:dxf>
              <font>
                <strike val="0"/>
              </font>
              <fill>
                <patternFill>
                  <bgColor rgb="FFFFC000"/>
                </patternFill>
              </fill>
            </x14:dxf>
          </x14:cfRule>
          <xm:sqref>Q92:Q96</xm:sqref>
        </x14:conditionalFormatting>
        <x14:conditionalFormatting xmlns:xm="http://schemas.microsoft.com/office/excel/2006/main">
          <x14:cfRule type="expression" priority="14" id="{D020BBE5-EE52-4C9B-9D8A-7506254223E6}">
            <xm:f>(VLOOKUP(P98,References!$B$8:$C$201,2,FALSE)="Secondary")</xm:f>
            <x14:dxf>
              <font>
                <strike val="0"/>
              </font>
              <fill>
                <patternFill>
                  <bgColor rgb="FFFFC000"/>
                </patternFill>
              </fill>
            </x14:dxf>
          </x14:cfRule>
          <xm:sqref>Q98:Q100</xm:sqref>
        </x14:conditionalFormatting>
        <x14:conditionalFormatting xmlns:xm="http://schemas.microsoft.com/office/excel/2006/main">
          <x14:cfRule type="expression" priority="13" id="{EA539027-8EE3-471F-B8E1-4DD1AD7A8DC8}">
            <xm:f>(VLOOKUP(P102,References!$B$8:$C$201,2,FALSE)="Secondary")</xm:f>
            <x14:dxf>
              <font>
                <strike val="0"/>
              </font>
              <fill>
                <patternFill>
                  <bgColor rgb="FFFFC000"/>
                </patternFill>
              </fill>
            </x14:dxf>
          </x14:cfRule>
          <xm:sqref>Q102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09A66-6BB1-4FDF-B76A-543BC3F7367E}">
  <sheetPr>
    <tabColor rgb="FF92D050"/>
    <pageSetUpPr fitToPage="1"/>
  </sheetPr>
  <dimension ref="A1:AM307"/>
  <sheetViews>
    <sheetView showWhiteSpace="0" zoomScale="110" zoomScaleNormal="110" zoomScalePageLayoutView="60" workbookViewId="0">
      <pane ySplit="7" topLeftCell="A8" activePane="bottomLeft" state="frozen"/>
      <selection pane="bottomLeft" activeCell="A2" sqref="A2:I2"/>
    </sheetView>
  </sheetViews>
  <sheetFormatPr baseColWidth="10" defaultColWidth="7.6640625" defaultRowHeight="15" x14ac:dyDescent="0.2"/>
  <cols>
    <col min="1" max="1" width="50.5" style="9" customWidth="1"/>
    <col min="2" max="2" width="14.5" style="3" customWidth="1"/>
    <col min="3" max="3" width="18.1640625" style="3" customWidth="1"/>
    <col min="4" max="4" width="22.1640625" style="19" customWidth="1"/>
    <col min="5" max="5" width="8.6640625" style="5" customWidth="1"/>
    <col min="6" max="6" width="26.1640625" style="5" customWidth="1"/>
    <col min="7" max="7" width="31.5" style="5" customWidth="1"/>
    <col min="8" max="8" width="44.83203125" style="5" hidden="1" customWidth="1"/>
    <col min="9" max="9" width="11" style="4" customWidth="1"/>
    <col min="10" max="37" width="18.6640625" style="5" customWidth="1"/>
    <col min="38" max="16384" width="7.6640625" style="5"/>
  </cols>
  <sheetData>
    <row r="1" spans="1:21" ht="21" x14ac:dyDescent="0.25">
      <c r="A1" s="804" t="str">
        <f>ReadMe!B12</f>
        <v>July 2023</v>
      </c>
      <c r="B1" s="4"/>
      <c r="C1" s="4"/>
    </row>
    <row r="2" spans="1:21" ht="30" customHeight="1" x14ac:dyDescent="0.2">
      <c r="A2" s="964" t="s">
        <v>1045</v>
      </c>
      <c r="B2" s="964"/>
      <c r="C2" s="964"/>
      <c r="D2" s="964"/>
      <c r="E2" s="964"/>
      <c r="F2" s="964"/>
      <c r="G2" s="964"/>
      <c r="H2" s="964"/>
      <c r="I2" s="964"/>
      <c r="J2" s="47"/>
      <c r="K2" s="47"/>
      <c r="L2" s="47"/>
      <c r="M2" s="47"/>
      <c r="N2" s="47"/>
      <c r="O2" s="47"/>
      <c r="P2" s="47"/>
      <c r="Q2" s="47"/>
      <c r="R2" s="47"/>
      <c r="S2" s="47"/>
      <c r="T2" s="47"/>
      <c r="U2" s="47"/>
    </row>
    <row r="3" spans="1:21" s="2" customFormat="1" x14ac:dyDescent="0.2">
      <c r="A3" s="13"/>
      <c r="B3" s="3"/>
      <c r="C3" s="3"/>
      <c r="D3" s="20"/>
      <c r="G3" s="11"/>
      <c r="I3" s="3"/>
    </row>
    <row r="4" spans="1:21" s="2" customFormat="1" x14ac:dyDescent="0.2">
      <c r="A4" s="21"/>
      <c r="B4" s="3"/>
      <c r="C4" s="3"/>
      <c r="D4" s="20"/>
      <c r="G4" s="11"/>
      <c r="I4" s="3"/>
    </row>
    <row r="5" spans="1:21" s="6" customFormat="1" ht="20" thickBot="1" x14ac:dyDescent="0.3">
      <c r="A5" s="167" t="s">
        <v>820</v>
      </c>
      <c r="B5" s="3"/>
      <c r="C5" s="3"/>
      <c r="D5" s="45"/>
      <c r="E5" s="45"/>
      <c r="F5" s="5"/>
      <c r="G5" s="5"/>
      <c r="H5" s="45"/>
      <c r="I5" s="342"/>
      <c r="J5" s="5"/>
      <c r="K5" s="5"/>
      <c r="L5" s="5"/>
    </row>
    <row r="6" spans="1:21" s="99" customFormat="1" ht="44" thickBot="1" x14ac:dyDescent="0.3">
      <c r="A6" s="410" t="s">
        <v>32</v>
      </c>
      <c r="B6" s="114" t="s">
        <v>34</v>
      </c>
      <c r="C6" s="114" t="s">
        <v>875</v>
      </c>
      <c r="D6" s="114" t="s">
        <v>821</v>
      </c>
      <c r="E6" s="114" t="s">
        <v>566</v>
      </c>
      <c r="F6" s="114" t="s">
        <v>571</v>
      </c>
      <c r="G6" s="114" t="s">
        <v>572</v>
      </c>
      <c r="H6" s="411" t="s">
        <v>89</v>
      </c>
      <c r="I6" s="412" t="s">
        <v>990</v>
      </c>
      <c r="J6" s="98"/>
      <c r="K6" s="98"/>
      <c r="L6" s="98"/>
    </row>
    <row r="7" spans="1:21" s="46" customFormat="1" ht="17" thickBot="1" x14ac:dyDescent="0.25">
      <c r="A7" s="329" t="s">
        <v>140</v>
      </c>
      <c r="B7" s="306" t="s">
        <v>139</v>
      </c>
      <c r="C7" s="306"/>
      <c r="D7" s="633"/>
      <c r="E7" s="307"/>
      <c r="F7" s="307"/>
      <c r="G7" s="307"/>
      <c r="H7" s="307"/>
      <c r="I7" s="343"/>
      <c r="J7" s="5"/>
      <c r="K7" s="5"/>
      <c r="L7" s="5"/>
    </row>
    <row r="8" spans="1:21" s="46" customFormat="1" ht="16" x14ac:dyDescent="0.2">
      <c r="A8" s="846" t="s">
        <v>33</v>
      </c>
      <c r="B8" s="966" t="s">
        <v>35</v>
      </c>
      <c r="C8" s="554" t="s">
        <v>891</v>
      </c>
      <c r="D8" s="564" t="s">
        <v>280</v>
      </c>
      <c r="E8" s="632" t="s">
        <v>569</v>
      </c>
      <c r="F8" s="315" t="s">
        <v>96</v>
      </c>
      <c r="G8" s="315" t="s">
        <v>575</v>
      </c>
      <c r="H8" s="316" t="s">
        <v>601</v>
      </c>
      <c r="I8" s="134">
        <f>VLOOKUP(H8,References!$B$7:$F$198,5,FALSE)</f>
        <v>94</v>
      </c>
      <c r="J8" s="5"/>
      <c r="K8" s="379"/>
      <c r="L8" s="5"/>
    </row>
    <row r="9" spans="1:21" s="46" customFormat="1" ht="16" x14ac:dyDescent="0.2">
      <c r="A9" s="819"/>
      <c r="B9" s="965"/>
      <c r="C9" s="547" t="s">
        <v>891</v>
      </c>
      <c r="D9" s="108" t="s">
        <v>443</v>
      </c>
      <c r="E9" s="62" t="s">
        <v>567</v>
      </c>
      <c r="F9" s="97" t="s">
        <v>94</v>
      </c>
      <c r="G9" s="97" t="s">
        <v>574</v>
      </c>
      <c r="H9" s="106" t="s">
        <v>511</v>
      </c>
      <c r="I9" s="135">
        <f>VLOOKUP(H9,References!$B$7:$F$198,5,FALSE)</f>
        <v>30</v>
      </c>
      <c r="J9" s="5"/>
      <c r="K9" s="441"/>
      <c r="L9" s="5"/>
    </row>
    <row r="10" spans="1:21" s="46" customFormat="1" ht="16" x14ac:dyDescent="0.2">
      <c r="A10" s="819"/>
      <c r="B10" s="965"/>
      <c r="C10" s="547" t="s">
        <v>892</v>
      </c>
      <c r="D10" s="518" t="s">
        <v>279</v>
      </c>
      <c r="E10" s="413" t="s">
        <v>569</v>
      </c>
      <c r="F10" s="97" t="s">
        <v>96</v>
      </c>
      <c r="G10" s="97" t="s">
        <v>575</v>
      </c>
      <c r="H10" s="106" t="s">
        <v>520</v>
      </c>
      <c r="I10" s="135">
        <f>VLOOKUP(H10,References!$B$7:$F$198,5,FALSE)</f>
        <v>63</v>
      </c>
      <c r="J10" s="5"/>
      <c r="K10" s="500"/>
      <c r="L10" s="5"/>
    </row>
    <row r="11" spans="1:21" s="46" customFormat="1" ht="16" x14ac:dyDescent="0.2">
      <c r="A11" s="819"/>
      <c r="B11" s="965"/>
      <c r="C11" s="547" t="s">
        <v>891</v>
      </c>
      <c r="D11" s="570" t="s">
        <v>277</v>
      </c>
      <c r="E11" s="62" t="s">
        <v>567</v>
      </c>
      <c r="F11" s="97" t="s">
        <v>94</v>
      </c>
      <c r="G11" s="97" t="s">
        <v>574</v>
      </c>
      <c r="H11" s="106" t="s">
        <v>514</v>
      </c>
      <c r="I11" s="135">
        <f>VLOOKUP(H11,References!$B$7:$F$198,5,FALSE)</f>
        <v>67</v>
      </c>
      <c r="J11" s="5"/>
      <c r="K11" s="5"/>
      <c r="L11" s="5"/>
    </row>
    <row r="12" spans="1:21" s="46" customFormat="1" ht="16" x14ac:dyDescent="0.2">
      <c r="A12" s="819"/>
      <c r="B12" s="965"/>
      <c r="C12" s="547" t="s">
        <v>892</v>
      </c>
      <c r="D12" s="518" t="s">
        <v>281</v>
      </c>
      <c r="E12" s="413" t="s">
        <v>568</v>
      </c>
      <c r="F12" s="97" t="s">
        <v>94</v>
      </c>
      <c r="G12" s="97" t="s">
        <v>575</v>
      </c>
      <c r="H12" s="106" t="s">
        <v>585</v>
      </c>
      <c r="I12" s="135">
        <f>VLOOKUP(H12,References!$B$7:$F$198,5,FALSE)</f>
        <v>6</v>
      </c>
      <c r="J12" s="5"/>
      <c r="K12" s="5"/>
      <c r="L12" s="5"/>
    </row>
    <row r="13" spans="1:21" s="46" customFormat="1" ht="16" x14ac:dyDescent="0.2">
      <c r="A13" s="819"/>
      <c r="B13" s="965"/>
      <c r="C13" s="562" t="s">
        <v>891</v>
      </c>
      <c r="D13" s="517" t="s">
        <v>278</v>
      </c>
      <c r="E13" s="416" t="s">
        <v>569</v>
      </c>
      <c r="F13" s="101" t="s">
        <v>96</v>
      </c>
      <c r="G13" s="101" t="s">
        <v>575</v>
      </c>
      <c r="H13" s="101" t="s">
        <v>584</v>
      </c>
      <c r="I13" s="190">
        <f>VLOOKUP(H13,References!$B$7:$F$198,5,FALSE)</f>
        <v>64</v>
      </c>
      <c r="J13" s="5"/>
      <c r="K13" s="5"/>
      <c r="L13" s="5"/>
    </row>
    <row r="14" spans="1:21" s="46" customFormat="1" ht="16" x14ac:dyDescent="0.2">
      <c r="A14" s="827" t="s">
        <v>36</v>
      </c>
      <c r="B14" s="951" t="s">
        <v>37</v>
      </c>
      <c r="C14" s="547" t="s">
        <v>891</v>
      </c>
      <c r="D14" s="518" t="s">
        <v>282</v>
      </c>
      <c r="E14" s="62" t="s">
        <v>567</v>
      </c>
      <c r="F14" s="97" t="s">
        <v>96</v>
      </c>
      <c r="G14" s="97" t="s">
        <v>576</v>
      </c>
      <c r="H14" s="106" t="s">
        <v>519</v>
      </c>
      <c r="I14" s="135">
        <f>VLOOKUP(H14,References!$B$7:$F$198,5,FALSE)</f>
        <v>97</v>
      </c>
      <c r="J14" s="5"/>
      <c r="K14" s="5"/>
      <c r="L14" s="5"/>
    </row>
    <row r="15" spans="1:21" s="46" customFormat="1" ht="16" x14ac:dyDescent="0.2">
      <c r="A15" s="819"/>
      <c r="B15" s="965"/>
      <c r="C15" s="547" t="s">
        <v>891</v>
      </c>
      <c r="D15" s="518" t="s">
        <v>284</v>
      </c>
      <c r="E15" s="62" t="s">
        <v>569</v>
      </c>
      <c r="F15" s="97" t="s">
        <v>96</v>
      </c>
      <c r="G15" s="97" t="s">
        <v>575</v>
      </c>
      <c r="H15" s="106" t="s">
        <v>601</v>
      </c>
      <c r="I15" s="135">
        <f>VLOOKUP(H15,References!$B$7:$F$198,5,FALSE)</f>
        <v>94</v>
      </c>
      <c r="J15" s="5"/>
      <c r="K15" s="5"/>
      <c r="L15" s="5"/>
    </row>
    <row r="16" spans="1:21" s="46" customFormat="1" ht="16" x14ac:dyDescent="0.2">
      <c r="A16" s="819"/>
      <c r="B16" s="965"/>
      <c r="C16" s="547" t="s">
        <v>891</v>
      </c>
      <c r="D16" s="518" t="s">
        <v>461</v>
      </c>
      <c r="E16" s="62" t="s">
        <v>567</v>
      </c>
      <c r="F16" s="97" t="s">
        <v>94</v>
      </c>
      <c r="G16" s="97" t="s">
        <v>574</v>
      </c>
      <c r="H16" s="106" t="s">
        <v>511</v>
      </c>
      <c r="I16" s="135">
        <f>VLOOKUP(H16,References!$B$7:$F$198,5,FALSE)</f>
        <v>30</v>
      </c>
      <c r="J16" s="5"/>
      <c r="K16" s="5"/>
      <c r="L16" s="5"/>
    </row>
    <row r="17" spans="1:21" s="46" customFormat="1" ht="16" x14ac:dyDescent="0.2">
      <c r="A17" s="819"/>
      <c r="B17" s="965"/>
      <c r="C17" s="547" t="s">
        <v>892</v>
      </c>
      <c r="D17" s="518" t="s">
        <v>285</v>
      </c>
      <c r="E17" s="62" t="s">
        <v>569</v>
      </c>
      <c r="F17" s="97" t="s">
        <v>96</v>
      </c>
      <c r="G17" s="97" t="s">
        <v>575</v>
      </c>
      <c r="H17" s="106" t="s">
        <v>520</v>
      </c>
      <c r="I17" s="135">
        <f>VLOOKUP(H17,References!$B$7:$F$198,5,FALSE)</f>
        <v>63</v>
      </c>
      <c r="J17" s="5"/>
      <c r="K17" s="5"/>
      <c r="L17" s="5"/>
    </row>
    <row r="18" spans="1:21" s="46" customFormat="1" ht="16" x14ac:dyDescent="0.2">
      <c r="A18" s="819"/>
      <c r="B18" s="965"/>
      <c r="C18" s="547" t="s">
        <v>892</v>
      </c>
      <c r="D18" s="518" t="s">
        <v>867</v>
      </c>
      <c r="E18" s="62" t="s">
        <v>569</v>
      </c>
      <c r="F18" s="97" t="s">
        <v>94</v>
      </c>
      <c r="G18" s="97" t="s">
        <v>575</v>
      </c>
      <c r="H18" s="106" t="s">
        <v>865</v>
      </c>
      <c r="I18" s="135">
        <f>VLOOKUP(H18,References!$B$7:$F$198,5,FALSE)</f>
        <v>86</v>
      </c>
      <c r="J18" s="5"/>
      <c r="K18" s="5"/>
      <c r="L18" s="5"/>
    </row>
    <row r="19" spans="1:21" s="46" customFormat="1" ht="16" x14ac:dyDescent="0.2">
      <c r="A19" s="819"/>
      <c r="B19" s="965"/>
      <c r="C19" s="547" t="s">
        <v>891</v>
      </c>
      <c r="D19" s="518" t="s">
        <v>283</v>
      </c>
      <c r="E19" s="62" t="s">
        <v>567</v>
      </c>
      <c r="F19" s="97" t="s">
        <v>94</v>
      </c>
      <c r="G19" s="97" t="s">
        <v>574</v>
      </c>
      <c r="H19" s="106" t="s">
        <v>514</v>
      </c>
      <c r="I19" s="135">
        <f>VLOOKUP(H19,References!$B$7:$F$198,5,FALSE)</f>
        <v>67</v>
      </c>
      <c r="J19" s="5"/>
      <c r="K19" s="5"/>
      <c r="L19" s="5"/>
    </row>
    <row r="20" spans="1:21" s="46" customFormat="1" ht="16" x14ac:dyDescent="0.2">
      <c r="A20" s="828"/>
      <c r="B20" s="952"/>
      <c r="C20" s="562" t="s">
        <v>892</v>
      </c>
      <c r="D20" s="517" t="s">
        <v>286</v>
      </c>
      <c r="E20" s="63" t="s">
        <v>568</v>
      </c>
      <c r="F20" s="101" t="s">
        <v>94</v>
      </c>
      <c r="G20" s="101" t="s">
        <v>575</v>
      </c>
      <c r="H20" s="109" t="s">
        <v>585</v>
      </c>
      <c r="I20" s="190">
        <f>VLOOKUP(H20,References!$B$7:$F$198,5,FALSE)</f>
        <v>6</v>
      </c>
      <c r="J20" s="5"/>
      <c r="K20" s="5"/>
      <c r="L20" s="5"/>
    </row>
    <row r="21" spans="1:21" ht="16" x14ac:dyDescent="0.2">
      <c r="A21" s="819" t="s">
        <v>38</v>
      </c>
      <c r="B21" s="965" t="s">
        <v>39</v>
      </c>
      <c r="C21" s="547" t="s">
        <v>891</v>
      </c>
      <c r="D21" s="518" t="s">
        <v>289</v>
      </c>
      <c r="E21" s="413" t="s">
        <v>569</v>
      </c>
      <c r="F21" s="97" t="s">
        <v>96</v>
      </c>
      <c r="G21" s="97" t="s">
        <v>575</v>
      </c>
      <c r="H21" s="106" t="s">
        <v>590</v>
      </c>
      <c r="I21" s="135">
        <f>VLOOKUP(H21,References!$B$7:$F$198,5,FALSE)</f>
        <v>51</v>
      </c>
      <c r="M21" s="46"/>
      <c r="N21" s="46"/>
      <c r="O21" s="46"/>
      <c r="P21" s="46"/>
      <c r="Q21" s="46"/>
      <c r="R21" s="46"/>
      <c r="S21" s="46"/>
      <c r="T21" s="46"/>
      <c r="U21" s="46"/>
    </row>
    <row r="22" spans="1:21" ht="16" x14ac:dyDescent="0.2">
      <c r="A22" s="819"/>
      <c r="B22" s="965"/>
      <c r="C22" s="547" t="s">
        <v>891</v>
      </c>
      <c r="D22" s="518" t="s">
        <v>288</v>
      </c>
      <c r="E22" s="413" t="s">
        <v>569</v>
      </c>
      <c r="F22" s="97" t="s">
        <v>96</v>
      </c>
      <c r="G22" s="97" t="s">
        <v>575</v>
      </c>
      <c r="H22" s="106" t="s">
        <v>601</v>
      </c>
      <c r="I22" s="135">
        <f>VLOOKUP(H22,References!$B$7:$F$198,5,FALSE)</f>
        <v>94</v>
      </c>
      <c r="M22" s="46"/>
      <c r="N22" s="46"/>
      <c r="O22" s="46"/>
      <c r="P22" s="46"/>
      <c r="Q22" s="46"/>
      <c r="R22" s="46"/>
      <c r="S22" s="46"/>
      <c r="T22" s="46"/>
      <c r="U22" s="46"/>
    </row>
    <row r="23" spans="1:21" ht="16" x14ac:dyDescent="0.2">
      <c r="A23" s="819"/>
      <c r="B23" s="965"/>
      <c r="C23" s="547" t="s">
        <v>891</v>
      </c>
      <c r="D23" s="518" t="s">
        <v>462</v>
      </c>
      <c r="E23" s="62" t="s">
        <v>567</v>
      </c>
      <c r="F23" s="97" t="s">
        <v>94</v>
      </c>
      <c r="G23" s="97" t="s">
        <v>574</v>
      </c>
      <c r="H23" s="106" t="s">
        <v>511</v>
      </c>
      <c r="I23" s="135">
        <f>VLOOKUP(H23,References!$B$7:$F$198,5,FALSE)</f>
        <v>30</v>
      </c>
      <c r="M23" s="46"/>
      <c r="N23" s="46"/>
      <c r="O23" s="46"/>
      <c r="P23" s="46"/>
      <c r="Q23" s="46"/>
      <c r="R23" s="46"/>
      <c r="S23" s="46"/>
      <c r="T23" s="46"/>
      <c r="U23" s="46"/>
    </row>
    <row r="24" spans="1:21" ht="16" x14ac:dyDescent="0.2">
      <c r="A24" s="819"/>
      <c r="B24" s="965"/>
      <c r="C24" s="547" t="s">
        <v>891</v>
      </c>
      <c r="D24" s="518" t="s">
        <v>292</v>
      </c>
      <c r="E24" s="413" t="s">
        <v>569</v>
      </c>
      <c r="F24" s="97" t="s">
        <v>159</v>
      </c>
      <c r="G24" s="97" t="s">
        <v>575</v>
      </c>
      <c r="H24" s="106" t="s">
        <v>512</v>
      </c>
      <c r="I24" s="135">
        <f>VLOOKUP(H24,References!$B$7:$F$198,5,FALSE)</f>
        <v>17</v>
      </c>
      <c r="M24" s="46"/>
      <c r="N24" s="46"/>
      <c r="O24" s="46"/>
      <c r="P24" s="46"/>
      <c r="Q24" s="46"/>
      <c r="R24" s="46"/>
      <c r="S24" s="46"/>
      <c r="T24" s="46"/>
      <c r="U24" s="46"/>
    </row>
    <row r="25" spans="1:21" ht="16" x14ac:dyDescent="0.2">
      <c r="A25" s="819"/>
      <c r="B25" s="965"/>
      <c r="C25" s="547" t="s">
        <v>891</v>
      </c>
      <c r="D25" s="518" t="s">
        <v>290</v>
      </c>
      <c r="E25" s="413" t="s">
        <v>569</v>
      </c>
      <c r="F25" s="97" t="s">
        <v>96</v>
      </c>
      <c r="G25" s="97" t="s">
        <v>575</v>
      </c>
      <c r="H25" s="106" t="s">
        <v>518</v>
      </c>
      <c r="I25" s="135">
        <f>VLOOKUP(H25,References!$B$7:$F$198,5,FALSE)</f>
        <v>21</v>
      </c>
      <c r="M25" s="46"/>
      <c r="N25" s="46"/>
      <c r="O25" s="46"/>
      <c r="P25" s="46"/>
      <c r="Q25" s="46"/>
      <c r="R25" s="46"/>
      <c r="S25" s="46"/>
      <c r="T25" s="46"/>
      <c r="U25" s="46"/>
    </row>
    <row r="26" spans="1:21" ht="16" x14ac:dyDescent="0.2">
      <c r="A26" s="819"/>
      <c r="B26" s="965"/>
      <c r="C26" s="547" t="s">
        <v>892</v>
      </c>
      <c r="D26" s="518" t="s">
        <v>285</v>
      </c>
      <c r="E26" s="413" t="s">
        <v>569</v>
      </c>
      <c r="F26" s="97" t="s">
        <v>96</v>
      </c>
      <c r="G26" s="97" t="s">
        <v>575</v>
      </c>
      <c r="H26" s="106" t="s">
        <v>520</v>
      </c>
      <c r="I26" s="135">
        <f>VLOOKUP(H26,References!$B$7:$F$198,5,FALSE)</f>
        <v>63</v>
      </c>
      <c r="M26" s="46"/>
      <c r="N26" s="46"/>
      <c r="O26" s="46"/>
      <c r="P26" s="46"/>
      <c r="Q26" s="46"/>
      <c r="R26" s="46"/>
      <c r="S26" s="46"/>
      <c r="T26" s="46"/>
      <c r="U26" s="46"/>
    </row>
    <row r="27" spans="1:21" ht="16" x14ac:dyDescent="0.2">
      <c r="A27" s="819"/>
      <c r="B27" s="965"/>
      <c r="C27" s="547" t="s">
        <v>892</v>
      </c>
      <c r="D27" s="518" t="s">
        <v>868</v>
      </c>
      <c r="E27" s="62" t="s">
        <v>569</v>
      </c>
      <c r="F27" s="97" t="s">
        <v>94</v>
      </c>
      <c r="G27" s="97" t="s">
        <v>575</v>
      </c>
      <c r="H27" s="106" t="s">
        <v>865</v>
      </c>
      <c r="I27" s="135">
        <f>VLOOKUP(H27,References!$B$7:$F$198,5,FALSE)</f>
        <v>86</v>
      </c>
      <c r="M27" s="46"/>
      <c r="N27" s="46"/>
      <c r="O27" s="46"/>
      <c r="P27" s="46"/>
      <c r="Q27" s="46"/>
      <c r="R27" s="46"/>
      <c r="S27" s="46"/>
      <c r="T27" s="46"/>
      <c r="U27" s="46"/>
    </row>
    <row r="28" spans="1:21" ht="16" x14ac:dyDescent="0.2">
      <c r="A28" s="819"/>
      <c r="B28" s="965"/>
      <c r="C28" s="547" t="s">
        <v>891</v>
      </c>
      <c r="D28" s="518" t="s">
        <v>287</v>
      </c>
      <c r="E28" s="62" t="s">
        <v>567</v>
      </c>
      <c r="F28" s="97" t="s">
        <v>94</v>
      </c>
      <c r="G28" s="97" t="s">
        <v>574</v>
      </c>
      <c r="H28" s="106" t="s">
        <v>514</v>
      </c>
      <c r="I28" s="135">
        <f>VLOOKUP(H28,References!$B$7:$F$198,5,FALSE)</f>
        <v>67</v>
      </c>
      <c r="M28" s="46"/>
      <c r="N28" s="46"/>
      <c r="O28" s="46"/>
      <c r="P28" s="46"/>
      <c r="Q28" s="46"/>
      <c r="R28" s="46"/>
      <c r="S28" s="46"/>
      <c r="T28" s="46"/>
      <c r="U28" s="46"/>
    </row>
    <row r="29" spans="1:21" ht="16" x14ac:dyDescent="0.2">
      <c r="A29" s="819"/>
      <c r="B29" s="965"/>
      <c r="C29" s="547" t="s">
        <v>891</v>
      </c>
      <c r="D29" s="518" t="s">
        <v>291</v>
      </c>
      <c r="E29" s="413" t="s">
        <v>569</v>
      </c>
      <c r="F29" s="97" t="s">
        <v>96</v>
      </c>
      <c r="G29" s="97" t="s">
        <v>575</v>
      </c>
      <c r="H29" s="97" t="s">
        <v>584</v>
      </c>
      <c r="I29" s="135">
        <f>VLOOKUP(H29,References!$B$7:$F$198,5,FALSE)</f>
        <v>64</v>
      </c>
      <c r="M29" s="46"/>
      <c r="N29" s="46"/>
      <c r="O29" s="46"/>
      <c r="P29" s="46"/>
      <c r="Q29" s="46"/>
      <c r="R29" s="46"/>
      <c r="S29" s="46"/>
      <c r="T29" s="46"/>
      <c r="U29" s="46"/>
    </row>
    <row r="30" spans="1:21" s="46" customFormat="1" ht="16" x14ac:dyDescent="0.2">
      <c r="A30" s="819"/>
      <c r="B30" s="965"/>
      <c r="C30" s="547" t="s">
        <v>892</v>
      </c>
      <c r="D30" s="518" t="s">
        <v>293</v>
      </c>
      <c r="E30" s="413" t="s">
        <v>568</v>
      </c>
      <c r="F30" s="97" t="s">
        <v>94</v>
      </c>
      <c r="G30" s="97" t="s">
        <v>575</v>
      </c>
      <c r="H30" s="106" t="s">
        <v>585</v>
      </c>
      <c r="I30" s="135">
        <f>VLOOKUP(H30,References!$B$7:$F$198,5,FALSE)</f>
        <v>6</v>
      </c>
      <c r="J30" s="5"/>
      <c r="K30" s="5"/>
      <c r="L30" s="5"/>
    </row>
    <row r="31" spans="1:21" s="46" customFormat="1" ht="16" x14ac:dyDescent="0.2">
      <c r="A31" s="819"/>
      <c r="B31" s="965"/>
      <c r="C31" s="547" t="s">
        <v>891</v>
      </c>
      <c r="D31" s="518" t="s">
        <v>685</v>
      </c>
      <c r="E31" s="413" t="s">
        <v>569</v>
      </c>
      <c r="F31" s="97" t="s">
        <v>96</v>
      </c>
      <c r="G31" s="97" t="s">
        <v>575</v>
      </c>
      <c r="H31" s="106" t="s">
        <v>683</v>
      </c>
      <c r="I31" s="135">
        <f>VLOOKUP(H31,References!$B$7:$F$198,5,FALSE)</f>
        <v>52</v>
      </c>
      <c r="J31" s="5"/>
      <c r="K31" s="5"/>
      <c r="L31" s="5"/>
    </row>
    <row r="32" spans="1:21" s="46" customFormat="1" ht="16" x14ac:dyDescent="0.2">
      <c r="A32" s="819"/>
      <c r="B32" s="965"/>
      <c r="C32" s="547" t="s">
        <v>891</v>
      </c>
      <c r="D32" s="782" t="s">
        <v>1018</v>
      </c>
      <c r="E32" s="413" t="s">
        <v>653</v>
      </c>
      <c r="F32" s="97" t="s">
        <v>96</v>
      </c>
      <c r="G32" s="97" t="s">
        <v>708</v>
      </c>
      <c r="H32" s="106" t="s">
        <v>1015</v>
      </c>
      <c r="I32" s="135">
        <f>VLOOKUP(H32,References!$B$7:$F$198,5,FALSE)</f>
        <v>3</v>
      </c>
      <c r="J32" s="5"/>
      <c r="K32" s="5"/>
      <c r="L32" s="5"/>
    </row>
    <row r="33" spans="1:21" ht="16" x14ac:dyDescent="0.2">
      <c r="A33" s="819"/>
      <c r="B33" s="965"/>
      <c r="C33" s="547" t="s">
        <v>891</v>
      </c>
      <c r="D33" s="782" t="s">
        <v>1017</v>
      </c>
      <c r="E33" s="413" t="s">
        <v>653</v>
      </c>
      <c r="F33" s="97" t="s">
        <v>96</v>
      </c>
      <c r="G33" s="97" t="s">
        <v>708</v>
      </c>
      <c r="H33" s="106" t="s">
        <v>1015</v>
      </c>
      <c r="I33" s="190">
        <f>VLOOKUP(H33,References!$B$7:$F$198,5,FALSE)</f>
        <v>3</v>
      </c>
      <c r="M33" s="46"/>
      <c r="N33" s="46"/>
      <c r="O33" s="46"/>
      <c r="P33" s="46"/>
      <c r="Q33" s="46"/>
      <c r="R33" s="46"/>
      <c r="S33" s="46"/>
      <c r="T33" s="46"/>
      <c r="U33" s="46"/>
    </row>
    <row r="34" spans="1:21" ht="16" x14ac:dyDescent="0.2">
      <c r="A34" s="827" t="s">
        <v>40</v>
      </c>
      <c r="B34" s="951" t="s">
        <v>41</v>
      </c>
      <c r="C34" s="546" t="s">
        <v>891</v>
      </c>
      <c r="D34" s="569" t="s">
        <v>323</v>
      </c>
      <c r="E34" s="61" t="s">
        <v>567</v>
      </c>
      <c r="F34" s="100" t="s">
        <v>94</v>
      </c>
      <c r="G34" s="100" t="s">
        <v>576</v>
      </c>
      <c r="H34" s="105" t="s">
        <v>101</v>
      </c>
      <c r="I34" s="135">
        <f>VLOOKUP(H34,References!$B$7:$F$198,5,FALSE)</f>
        <v>25</v>
      </c>
    </row>
    <row r="35" spans="1:21" ht="16" x14ac:dyDescent="0.2">
      <c r="A35" s="819"/>
      <c r="B35" s="965"/>
      <c r="C35" s="547" t="s">
        <v>891</v>
      </c>
      <c r="D35" s="518" t="s">
        <v>302</v>
      </c>
      <c r="E35" s="414" t="s">
        <v>569</v>
      </c>
      <c r="F35" s="97" t="s">
        <v>159</v>
      </c>
      <c r="G35" s="97" t="s">
        <v>575</v>
      </c>
      <c r="H35" s="106" t="s">
        <v>513</v>
      </c>
      <c r="I35" s="135">
        <f>VLOOKUP(H35,References!$B$7:$F$198,5,FALSE)</f>
        <v>4</v>
      </c>
    </row>
    <row r="36" spans="1:21" ht="16" x14ac:dyDescent="0.2">
      <c r="A36" s="819"/>
      <c r="B36" s="965"/>
      <c r="C36" s="547" t="s">
        <v>891</v>
      </c>
      <c r="D36" s="518" t="s">
        <v>298</v>
      </c>
      <c r="E36" s="414" t="s">
        <v>569</v>
      </c>
      <c r="F36" s="97" t="s">
        <v>96</v>
      </c>
      <c r="G36" s="97" t="s">
        <v>575</v>
      </c>
      <c r="H36" s="106" t="s">
        <v>590</v>
      </c>
      <c r="I36" s="135">
        <f>VLOOKUP(H36,References!$B$7:$F$198,5,FALSE)</f>
        <v>51</v>
      </c>
    </row>
    <row r="37" spans="1:21" ht="16" x14ac:dyDescent="0.2">
      <c r="A37" s="819"/>
      <c r="B37" s="965"/>
      <c r="C37" s="547" t="s">
        <v>891</v>
      </c>
      <c r="D37" s="518" t="s">
        <v>297</v>
      </c>
      <c r="E37" s="414" t="s">
        <v>569</v>
      </c>
      <c r="F37" s="97" t="s">
        <v>96</v>
      </c>
      <c r="G37" s="97" t="s">
        <v>575</v>
      </c>
      <c r="H37" s="106" t="s">
        <v>601</v>
      </c>
      <c r="I37" s="135">
        <f>VLOOKUP(H37,References!$B$7:$F$198,5,FALSE)</f>
        <v>94</v>
      </c>
    </row>
    <row r="38" spans="1:21" ht="16" x14ac:dyDescent="0.2">
      <c r="A38" s="819"/>
      <c r="B38" s="965"/>
      <c r="C38" s="547" t="s">
        <v>891</v>
      </c>
      <c r="D38" s="570" t="s">
        <v>294</v>
      </c>
      <c r="E38" s="62" t="s">
        <v>567</v>
      </c>
      <c r="F38" s="97" t="s">
        <v>96</v>
      </c>
      <c r="G38" s="97" t="s">
        <v>576</v>
      </c>
      <c r="H38" s="106" t="s">
        <v>519</v>
      </c>
      <c r="I38" s="135">
        <f>VLOOKUP(H38,References!$B$7:$F$198,5,FALSE)</f>
        <v>97</v>
      </c>
    </row>
    <row r="39" spans="1:21" ht="16" x14ac:dyDescent="0.2">
      <c r="A39" s="819"/>
      <c r="B39" s="965"/>
      <c r="C39" s="547" t="s">
        <v>891</v>
      </c>
      <c r="D39" s="570" t="s">
        <v>296</v>
      </c>
      <c r="E39" s="62" t="s">
        <v>567</v>
      </c>
      <c r="F39" s="97" t="s">
        <v>94</v>
      </c>
      <c r="G39" s="97" t="s">
        <v>574</v>
      </c>
      <c r="H39" s="106" t="s">
        <v>511</v>
      </c>
      <c r="I39" s="135">
        <f>VLOOKUP(H39,References!$B$7:$F$198,5,FALSE)</f>
        <v>30</v>
      </c>
    </row>
    <row r="40" spans="1:21" ht="16" x14ac:dyDescent="0.2">
      <c r="A40" s="819"/>
      <c r="B40" s="965"/>
      <c r="C40" s="547" t="s">
        <v>891</v>
      </c>
      <c r="D40" s="518" t="s">
        <v>303</v>
      </c>
      <c r="E40" s="414" t="s">
        <v>569</v>
      </c>
      <c r="F40" s="97" t="s">
        <v>159</v>
      </c>
      <c r="G40" s="97" t="s">
        <v>575</v>
      </c>
      <c r="H40" s="106" t="s">
        <v>512</v>
      </c>
      <c r="I40" s="135">
        <f>VLOOKUP(H40,References!$B$7:$F$198,5,FALSE)</f>
        <v>17</v>
      </c>
    </row>
    <row r="41" spans="1:21" ht="16" x14ac:dyDescent="0.2">
      <c r="A41" s="819"/>
      <c r="B41" s="965"/>
      <c r="C41" s="547" t="s">
        <v>891</v>
      </c>
      <c r="D41" s="518" t="s">
        <v>301</v>
      </c>
      <c r="E41" s="414" t="s">
        <v>569</v>
      </c>
      <c r="F41" s="97" t="s">
        <v>96</v>
      </c>
      <c r="G41" s="97" t="s">
        <v>575</v>
      </c>
      <c r="H41" s="106" t="s">
        <v>515</v>
      </c>
      <c r="I41" s="135">
        <f>VLOOKUP(H41,References!$B$7:$F$198,5,FALSE)</f>
        <v>61</v>
      </c>
    </row>
    <row r="42" spans="1:21" ht="16" x14ac:dyDescent="0.2">
      <c r="A42" s="819"/>
      <c r="B42" s="965"/>
      <c r="C42" s="547" t="s">
        <v>892</v>
      </c>
      <c r="D42" s="518" t="s">
        <v>300</v>
      </c>
      <c r="E42" s="414" t="s">
        <v>569</v>
      </c>
      <c r="F42" s="97" t="s">
        <v>96</v>
      </c>
      <c r="G42" s="97" t="s">
        <v>575</v>
      </c>
      <c r="H42" s="106" t="s">
        <v>520</v>
      </c>
      <c r="I42" s="135">
        <f>VLOOKUP(H42,References!$B$7:$F$198,5,FALSE)</f>
        <v>63</v>
      </c>
    </row>
    <row r="43" spans="1:21" ht="16" x14ac:dyDescent="0.2">
      <c r="A43" s="819"/>
      <c r="B43" s="965"/>
      <c r="C43" s="547" t="s">
        <v>892</v>
      </c>
      <c r="D43" s="518" t="s">
        <v>895</v>
      </c>
      <c r="E43" s="62" t="s">
        <v>569</v>
      </c>
      <c r="F43" s="97" t="s">
        <v>94</v>
      </c>
      <c r="G43" s="97" t="s">
        <v>575</v>
      </c>
      <c r="H43" s="106" t="s">
        <v>865</v>
      </c>
      <c r="I43" s="135">
        <f>VLOOKUP(H43,References!$B$7:$F$198,5,FALSE)</f>
        <v>86</v>
      </c>
    </row>
    <row r="44" spans="1:21" ht="16" x14ac:dyDescent="0.2">
      <c r="A44" s="819"/>
      <c r="B44" s="965"/>
      <c r="C44" s="547" t="s">
        <v>891</v>
      </c>
      <c r="D44" s="570" t="s">
        <v>295</v>
      </c>
      <c r="E44" s="62" t="s">
        <v>567</v>
      </c>
      <c r="F44" s="97" t="s">
        <v>94</v>
      </c>
      <c r="G44" s="97" t="s">
        <v>574</v>
      </c>
      <c r="H44" s="106" t="s">
        <v>514</v>
      </c>
      <c r="I44" s="135">
        <f>VLOOKUP(H44,References!$B$7:$F$198,5,FALSE)</f>
        <v>67</v>
      </c>
    </row>
    <row r="45" spans="1:21" ht="16" x14ac:dyDescent="0.2">
      <c r="A45" s="819"/>
      <c r="B45" s="965"/>
      <c r="C45" s="547" t="s">
        <v>891</v>
      </c>
      <c r="D45" s="518" t="s">
        <v>299</v>
      </c>
      <c r="E45" s="414" t="s">
        <v>569</v>
      </c>
      <c r="F45" s="97" t="s">
        <v>96</v>
      </c>
      <c r="G45" s="97" t="s">
        <v>575</v>
      </c>
      <c r="H45" s="106" t="s">
        <v>521</v>
      </c>
      <c r="I45" s="135">
        <f>VLOOKUP(H45,References!$B$7:$F$198,5,FALSE)</f>
        <v>62</v>
      </c>
    </row>
    <row r="46" spans="1:21" s="46" customFormat="1" ht="16" x14ac:dyDescent="0.2">
      <c r="A46" s="819"/>
      <c r="B46" s="965"/>
      <c r="C46" s="547" t="s">
        <v>892</v>
      </c>
      <c r="D46" s="518" t="s">
        <v>304</v>
      </c>
      <c r="E46" s="414" t="s">
        <v>568</v>
      </c>
      <c r="F46" s="97" t="s">
        <v>94</v>
      </c>
      <c r="G46" s="97" t="s">
        <v>575</v>
      </c>
      <c r="H46" s="106" t="s">
        <v>585</v>
      </c>
      <c r="I46" s="135">
        <f>VLOOKUP(H46,References!$B$7:$F$198,5,FALSE)</f>
        <v>6</v>
      </c>
      <c r="J46" s="5"/>
      <c r="K46" s="5"/>
      <c r="L46" s="5"/>
    </row>
    <row r="47" spans="1:21" s="46" customFormat="1" ht="16" x14ac:dyDescent="0.2">
      <c r="A47" s="819"/>
      <c r="B47" s="965"/>
      <c r="C47" s="547" t="s">
        <v>891</v>
      </c>
      <c r="D47" s="518" t="s">
        <v>686</v>
      </c>
      <c r="E47" s="414" t="s">
        <v>569</v>
      </c>
      <c r="F47" s="97" t="s">
        <v>96</v>
      </c>
      <c r="G47" s="97" t="s">
        <v>575</v>
      </c>
      <c r="H47" s="106" t="s">
        <v>683</v>
      </c>
      <c r="I47" s="135">
        <f>VLOOKUP(H47,References!$B$7:$F$198,5,FALSE)</f>
        <v>52</v>
      </c>
      <c r="J47" s="5"/>
      <c r="K47" s="5"/>
      <c r="L47" s="5"/>
    </row>
    <row r="48" spans="1:21" ht="16" x14ac:dyDescent="0.2">
      <c r="A48" s="828"/>
      <c r="B48" s="952"/>
      <c r="C48" s="562" t="s">
        <v>891</v>
      </c>
      <c r="D48" s="780" t="s">
        <v>1020</v>
      </c>
      <c r="E48" s="415" t="s">
        <v>653</v>
      </c>
      <c r="F48" s="101" t="s">
        <v>94</v>
      </c>
      <c r="G48" s="101" t="s">
        <v>708</v>
      </c>
      <c r="H48" s="109" t="s">
        <v>1015</v>
      </c>
      <c r="I48" s="190">
        <f>VLOOKUP(H48,References!$B$7:$F$198,5,FALSE)</f>
        <v>3</v>
      </c>
    </row>
    <row r="49" spans="1:9" ht="16" x14ac:dyDescent="0.2">
      <c r="A49" s="833" t="s">
        <v>42</v>
      </c>
      <c r="B49" s="965" t="s">
        <v>43</v>
      </c>
      <c r="C49" s="547" t="s">
        <v>891</v>
      </c>
      <c r="D49" s="107" t="s">
        <v>313</v>
      </c>
      <c r="E49" s="62" t="s">
        <v>567</v>
      </c>
      <c r="F49" s="97" t="s">
        <v>96</v>
      </c>
      <c r="G49" s="97" t="s">
        <v>574</v>
      </c>
      <c r="H49" s="106" t="s">
        <v>505</v>
      </c>
      <c r="I49" s="135">
        <f>VLOOKUP(H49,References!$B$7:$F$198,5,FALSE)</f>
        <v>33</v>
      </c>
    </row>
    <row r="50" spans="1:9" ht="16" x14ac:dyDescent="0.2">
      <c r="A50" s="833"/>
      <c r="B50" s="965"/>
      <c r="C50" s="547" t="s">
        <v>891</v>
      </c>
      <c r="D50" s="518" t="s">
        <v>320</v>
      </c>
      <c r="E50" s="413" t="s">
        <v>569</v>
      </c>
      <c r="F50" s="97" t="s">
        <v>159</v>
      </c>
      <c r="G50" s="97" t="s">
        <v>575</v>
      </c>
      <c r="H50" s="106" t="s">
        <v>513</v>
      </c>
      <c r="I50" s="135">
        <f>VLOOKUP(H50,References!$B$7:$F$198,5,FALSE)</f>
        <v>4</v>
      </c>
    </row>
    <row r="51" spans="1:9" ht="16" x14ac:dyDescent="0.2">
      <c r="A51" s="833"/>
      <c r="B51" s="965"/>
      <c r="C51" s="547" t="s">
        <v>891</v>
      </c>
      <c r="D51" s="518" t="s">
        <v>311</v>
      </c>
      <c r="E51" s="62" t="s">
        <v>567</v>
      </c>
      <c r="F51" s="97" t="s">
        <v>94</v>
      </c>
      <c r="G51" s="97" t="s">
        <v>576</v>
      </c>
      <c r="H51" s="106" t="s">
        <v>101</v>
      </c>
      <c r="I51" s="135">
        <f>VLOOKUP(H51,References!$B$7:$F$198,5,FALSE)</f>
        <v>25</v>
      </c>
    </row>
    <row r="52" spans="1:9" ht="16" x14ac:dyDescent="0.2">
      <c r="A52" s="833"/>
      <c r="B52" s="965"/>
      <c r="C52" s="547" t="s">
        <v>891</v>
      </c>
      <c r="D52" s="518" t="s">
        <v>904</v>
      </c>
      <c r="E52" s="413" t="s">
        <v>569</v>
      </c>
      <c r="F52" s="97" t="s">
        <v>96</v>
      </c>
      <c r="G52" s="97" t="s">
        <v>575</v>
      </c>
      <c r="H52" s="106" t="s">
        <v>510</v>
      </c>
      <c r="I52" s="135">
        <f>VLOOKUP(H52,References!$B$7:$F$198,5,FALSE)</f>
        <v>49</v>
      </c>
    </row>
    <row r="53" spans="1:9" ht="16" x14ac:dyDescent="0.2">
      <c r="A53" s="833"/>
      <c r="B53" s="965"/>
      <c r="C53" s="547" t="s">
        <v>891</v>
      </c>
      <c r="D53" s="518" t="s">
        <v>310</v>
      </c>
      <c r="E53" s="62" t="s">
        <v>567</v>
      </c>
      <c r="F53" s="97" t="s">
        <v>96</v>
      </c>
      <c r="G53" s="97" t="s">
        <v>576</v>
      </c>
      <c r="H53" s="106" t="s">
        <v>509</v>
      </c>
      <c r="I53" s="135">
        <f>VLOOKUP(H53,References!$B$7:$F$198,5,FALSE)</f>
        <v>5</v>
      </c>
    </row>
    <row r="54" spans="1:9" ht="16" x14ac:dyDescent="0.2">
      <c r="A54" s="833"/>
      <c r="B54" s="965"/>
      <c r="C54" s="547" t="s">
        <v>891</v>
      </c>
      <c r="D54" s="518" t="s">
        <v>315</v>
      </c>
      <c r="E54" s="413" t="s">
        <v>569</v>
      </c>
      <c r="F54" s="97" t="s">
        <v>96</v>
      </c>
      <c r="G54" s="97" t="s">
        <v>575</v>
      </c>
      <c r="H54" s="106" t="s">
        <v>601</v>
      </c>
      <c r="I54" s="135">
        <f>VLOOKUP(H54,References!$B$7:$F$198,5,FALSE)</f>
        <v>94</v>
      </c>
    </row>
    <row r="55" spans="1:9" ht="16" x14ac:dyDescent="0.2">
      <c r="A55" s="833"/>
      <c r="B55" s="965"/>
      <c r="C55" s="547" t="s">
        <v>891</v>
      </c>
      <c r="D55" s="518" t="s">
        <v>306</v>
      </c>
      <c r="E55" s="62" t="s">
        <v>567</v>
      </c>
      <c r="F55" s="97" t="s">
        <v>96</v>
      </c>
      <c r="G55" s="97" t="s">
        <v>576</v>
      </c>
      <c r="H55" s="106" t="s">
        <v>519</v>
      </c>
      <c r="I55" s="135">
        <f>VLOOKUP(H55,References!$B$7:$F$198,5,FALSE)</f>
        <v>97</v>
      </c>
    </row>
    <row r="56" spans="1:9" ht="16" x14ac:dyDescent="0.2">
      <c r="A56" s="833"/>
      <c r="B56" s="965"/>
      <c r="C56" s="547" t="s">
        <v>891</v>
      </c>
      <c r="D56" s="518" t="s">
        <v>314</v>
      </c>
      <c r="E56" s="413" t="s">
        <v>569</v>
      </c>
      <c r="F56" s="97" t="s">
        <v>96</v>
      </c>
      <c r="G56" s="97" t="s">
        <v>575</v>
      </c>
      <c r="H56" s="106" t="s">
        <v>522</v>
      </c>
      <c r="I56" s="135">
        <f>VLOOKUP(H56,References!$B$7:$F$198,5,FALSE)</f>
        <v>65</v>
      </c>
    </row>
    <row r="57" spans="1:9" ht="16" x14ac:dyDescent="0.2">
      <c r="A57" s="833"/>
      <c r="B57" s="965"/>
      <c r="C57" s="547" t="s">
        <v>891</v>
      </c>
      <c r="D57" s="518" t="s">
        <v>305</v>
      </c>
      <c r="E57" s="62" t="s">
        <v>567</v>
      </c>
      <c r="F57" s="97" t="s">
        <v>96</v>
      </c>
      <c r="G57" s="97" t="s">
        <v>575</v>
      </c>
      <c r="H57" s="106" t="s">
        <v>523</v>
      </c>
      <c r="I57" s="135">
        <f>VLOOKUP(H57,References!$B$7:$F$198,5,FALSE)</f>
        <v>16</v>
      </c>
    </row>
    <row r="58" spans="1:9" ht="16" x14ac:dyDescent="0.2">
      <c r="A58" s="833"/>
      <c r="B58" s="965"/>
      <c r="C58" s="547" t="s">
        <v>891</v>
      </c>
      <c r="D58" s="518" t="s">
        <v>309</v>
      </c>
      <c r="E58" s="62" t="s">
        <v>567</v>
      </c>
      <c r="F58" s="97" t="s">
        <v>94</v>
      </c>
      <c r="G58" s="97" t="s">
        <v>574</v>
      </c>
      <c r="H58" s="106" t="s">
        <v>511</v>
      </c>
      <c r="I58" s="135">
        <f>VLOOKUP(H58,References!$B$7:$F$198,5,FALSE)</f>
        <v>30</v>
      </c>
    </row>
    <row r="59" spans="1:9" ht="16" x14ac:dyDescent="0.2">
      <c r="A59" s="833"/>
      <c r="B59" s="965"/>
      <c r="C59" s="547" t="s">
        <v>878</v>
      </c>
      <c r="D59" s="518" t="s">
        <v>877</v>
      </c>
      <c r="E59" s="542" t="s">
        <v>569</v>
      </c>
      <c r="F59" s="524" t="s">
        <v>96</v>
      </c>
      <c r="G59" s="524" t="s">
        <v>575</v>
      </c>
      <c r="H59" s="538" t="s">
        <v>512</v>
      </c>
      <c r="I59" s="511">
        <f>VLOOKUP(H59,References!$B$7:$F$198,5,FALSE)</f>
        <v>17</v>
      </c>
    </row>
    <row r="60" spans="1:9" ht="16" x14ac:dyDescent="0.2">
      <c r="A60" s="833"/>
      <c r="B60" s="965"/>
      <c r="C60" s="547" t="s">
        <v>878</v>
      </c>
      <c r="D60" s="518" t="s">
        <v>876</v>
      </c>
      <c r="E60" s="542" t="s">
        <v>569</v>
      </c>
      <c r="F60" s="524" t="s">
        <v>881</v>
      </c>
      <c r="G60" s="524" t="s">
        <v>575</v>
      </c>
      <c r="H60" s="538" t="s">
        <v>512</v>
      </c>
      <c r="I60" s="511">
        <f>VLOOKUP(H60,References!$B$7:$F$198,5,FALSE)</f>
        <v>17</v>
      </c>
    </row>
    <row r="61" spans="1:9" ht="16" x14ac:dyDescent="0.2">
      <c r="A61" s="833"/>
      <c r="B61" s="965"/>
      <c r="C61" s="547" t="s">
        <v>879</v>
      </c>
      <c r="D61" s="518" t="s">
        <v>882</v>
      </c>
      <c r="E61" s="542" t="s">
        <v>569</v>
      </c>
      <c r="F61" s="524" t="s">
        <v>96</v>
      </c>
      <c r="G61" s="524" t="s">
        <v>575</v>
      </c>
      <c r="H61" s="538" t="s">
        <v>512</v>
      </c>
      <c r="I61" s="511">
        <f>VLOOKUP(H61,References!$B$7:$F$198,5,FALSE)</f>
        <v>17</v>
      </c>
    </row>
    <row r="62" spans="1:9" ht="16" x14ac:dyDescent="0.2">
      <c r="A62" s="833"/>
      <c r="B62" s="965"/>
      <c r="C62" s="547" t="s">
        <v>879</v>
      </c>
      <c r="D62" s="518" t="s">
        <v>880</v>
      </c>
      <c r="E62" s="542" t="s">
        <v>569</v>
      </c>
      <c r="F62" s="524" t="s">
        <v>881</v>
      </c>
      <c r="G62" s="524" t="s">
        <v>575</v>
      </c>
      <c r="H62" s="538" t="s">
        <v>512</v>
      </c>
      <c r="I62" s="511">
        <f>VLOOKUP(H62,References!$B$7:$F$198,5,FALSE)</f>
        <v>17</v>
      </c>
    </row>
    <row r="63" spans="1:9" ht="16" x14ac:dyDescent="0.2">
      <c r="A63" s="833"/>
      <c r="B63" s="965"/>
      <c r="C63" s="547" t="s">
        <v>892</v>
      </c>
      <c r="D63" s="518" t="s">
        <v>312</v>
      </c>
      <c r="E63" s="62" t="s">
        <v>567</v>
      </c>
      <c r="F63" s="97" t="s">
        <v>94</v>
      </c>
      <c r="G63" s="97" t="s">
        <v>576</v>
      </c>
      <c r="H63" s="106" t="s">
        <v>507</v>
      </c>
      <c r="I63" s="135">
        <f>VLOOKUP(H63,References!$B$7:$F$198,5,FALSE)</f>
        <v>59</v>
      </c>
    </row>
    <row r="64" spans="1:9" ht="16" x14ac:dyDescent="0.2">
      <c r="A64" s="833"/>
      <c r="B64" s="965"/>
      <c r="C64" s="547" t="s">
        <v>891</v>
      </c>
      <c r="D64" s="518" t="s">
        <v>319</v>
      </c>
      <c r="E64" s="413" t="s">
        <v>569</v>
      </c>
      <c r="F64" s="97" t="s">
        <v>96</v>
      </c>
      <c r="G64" s="97" t="s">
        <v>575</v>
      </c>
      <c r="H64" s="106" t="s">
        <v>515</v>
      </c>
      <c r="I64" s="135">
        <f>VLOOKUP(H64,References!$B$7:$F$198,5,FALSE)</f>
        <v>61</v>
      </c>
    </row>
    <row r="65" spans="1:12" ht="16" x14ac:dyDescent="0.2">
      <c r="A65" s="833"/>
      <c r="B65" s="965"/>
      <c r="C65" s="547" t="s">
        <v>891</v>
      </c>
      <c r="D65" s="518" t="s">
        <v>318</v>
      </c>
      <c r="E65" s="413" t="s">
        <v>569</v>
      </c>
      <c r="F65" s="97" t="s">
        <v>96</v>
      </c>
      <c r="G65" s="97" t="s">
        <v>575</v>
      </c>
      <c r="H65" s="106" t="s">
        <v>517</v>
      </c>
      <c r="I65" s="135">
        <f>VLOOKUP(H65,References!$B$7:$F$198,5,FALSE)</f>
        <v>66</v>
      </c>
    </row>
    <row r="66" spans="1:12" ht="16" x14ac:dyDescent="0.2">
      <c r="A66" s="833"/>
      <c r="B66" s="965"/>
      <c r="C66" s="547" t="s">
        <v>891</v>
      </c>
      <c r="D66" s="518" t="s">
        <v>321</v>
      </c>
      <c r="E66" s="413" t="s">
        <v>570</v>
      </c>
      <c r="F66" s="97" t="s">
        <v>160</v>
      </c>
      <c r="G66" s="97" t="s">
        <v>573</v>
      </c>
      <c r="H66" s="106" t="s">
        <v>498</v>
      </c>
      <c r="I66" s="135">
        <f>VLOOKUP(H66,References!$B$7:$F$198,5,FALSE)</f>
        <v>89</v>
      </c>
    </row>
    <row r="67" spans="1:12" ht="16" x14ac:dyDescent="0.2">
      <c r="A67" s="833"/>
      <c r="B67" s="965"/>
      <c r="C67" s="547" t="s">
        <v>892</v>
      </c>
      <c r="D67" s="518" t="s">
        <v>869</v>
      </c>
      <c r="E67" s="62" t="s">
        <v>569</v>
      </c>
      <c r="F67" s="97" t="s">
        <v>94</v>
      </c>
      <c r="G67" s="97" t="s">
        <v>575</v>
      </c>
      <c r="H67" s="106" t="s">
        <v>865</v>
      </c>
      <c r="I67" s="135">
        <f>VLOOKUP(H67,References!$B$7:$F$198,5,FALSE)</f>
        <v>86</v>
      </c>
    </row>
    <row r="68" spans="1:12" ht="16" x14ac:dyDescent="0.2">
      <c r="A68" s="833"/>
      <c r="B68" s="965"/>
      <c r="C68" s="547" t="s">
        <v>892</v>
      </c>
      <c r="D68" s="518" t="s">
        <v>317</v>
      </c>
      <c r="E68" s="413" t="s">
        <v>569</v>
      </c>
      <c r="F68" s="97" t="s">
        <v>96</v>
      </c>
      <c r="G68" s="97" t="s">
        <v>575</v>
      </c>
      <c r="H68" s="106" t="s">
        <v>520</v>
      </c>
      <c r="I68" s="135">
        <f>VLOOKUP(H68,References!$B$7:$F$198,5,FALSE)</f>
        <v>63</v>
      </c>
    </row>
    <row r="69" spans="1:12" ht="16" x14ac:dyDescent="0.2">
      <c r="A69" s="833"/>
      <c r="B69" s="965"/>
      <c r="C69" s="547" t="s">
        <v>891</v>
      </c>
      <c r="D69" s="518" t="s">
        <v>308</v>
      </c>
      <c r="E69" s="62" t="s">
        <v>567</v>
      </c>
      <c r="F69" s="97" t="s">
        <v>94</v>
      </c>
      <c r="G69" s="97" t="s">
        <v>574</v>
      </c>
      <c r="H69" s="106" t="s">
        <v>514</v>
      </c>
      <c r="I69" s="135">
        <f>VLOOKUP(H69,References!$B$7:$F$198,5,FALSE)</f>
        <v>67</v>
      </c>
    </row>
    <row r="70" spans="1:12" ht="16" x14ac:dyDescent="0.2">
      <c r="A70" s="833"/>
      <c r="B70" s="965"/>
      <c r="C70" s="547" t="s">
        <v>891</v>
      </c>
      <c r="D70" s="518" t="s">
        <v>307</v>
      </c>
      <c r="E70" s="62" t="s">
        <v>567</v>
      </c>
      <c r="F70" s="97" t="s">
        <v>94</v>
      </c>
      <c r="G70" s="97" t="s">
        <v>576</v>
      </c>
      <c r="H70" s="106" t="s">
        <v>516</v>
      </c>
      <c r="I70" s="135">
        <f>VLOOKUP(H70,References!$B$7:$F$198,5,FALSE)</f>
        <v>88</v>
      </c>
    </row>
    <row r="71" spans="1:12" ht="16" x14ac:dyDescent="0.2">
      <c r="A71" s="833"/>
      <c r="B71" s="965"/>
      <c r="C71" s="547" t="s">
        <v>892</v>
      </c>
      <c r="D71" s="518" t="s">
        <v>322</v>
      </c>
      <c r="E71" s="413" t="s">
        <v>568</v>
      </c>
      <c r="F71" s="97" t="s">
        <v>94</v>
      </c>
      <c r="G71" s="97" t="s">
        <v>575</v>
      </c>
      <c r="H71" s="106" t="s">
        <v>585</v>
      </c>
      <c r="I71" s="135">
        <f>VLOOKUP(H71,References!$B$7:$F$198,5,FALSE)</f>
        <v>6</v>
      </c>
    </row>
    <row r="72" spans="1:12" s="46" customFormat="1" ht="16" x14ac:dyDescent="0.2">
      <c r="A72" s="833"/>
      <c r="B72" s="965"/>
      <c r="C72" s="547" t="s">
        <v>891</v>
      </c>
      <c r="D72" s="518" t="s">
        <v>316</v>
      </c>
      <c r="E72" s="413" t="s">
        <v>569</v>
      </c>
      <c r="F72" s="97" t="s">
        <v>96</v>
      </c>
      <c r="G72" s="97" t="s">
        <v>575</v>
      </c>
      <c r="H72" s="106" t="s">
        <v>521</v>
      </c>
      <c r="I72" s="135">
        <f>VLOOKUP(H72,References!$B$7:$F$198,5,FALSE)</f>
        <v>62</v>
      </c>
      <c r="J72" s="5"/>
      <c r="K72" s="5"/>
      <c r="L72" s="5"/>
    </row>
    <row r="73" spans="1:12" s="46" customFormat="1" ht="16" x14ac:dyDescent="0.2">
      <c r="A73" s="833"/>
      <c r="B73" s="965"/>
      <c r="C73" s="547" t="s">
        <v>891</v>
      </c>
      <c r="D73" s="518" t="s">
        <v>687</v>
      </c>
      <c r="E73" s="414" t="s">
        <v>569</v>
      </c>
      <c r="F73" s="97" t="s">
        <v>96</v>
      </c>
      <c r="G73" s="97" t="s">
        <v>575</v>
      </c>
      <c r="H73" s="106" t="s">
        <v>683</v>
      </c>
      <c r="I73" s="135">
        <f>VLOOKUP(H73,References!$B$7:$F$198,5,FALSE)</f>
        <v>52</v>
      </c>
      <c r="J73" s="5"/>
      <c r="K73" s="5"/>
      <c r="L73" s="5"/>
    </row>
    <row r="74" spans="1:12" ht="16" x14ac:dyDescent="0.2">
      <c r="A74" s="833"/>
      <c r="B74" s="965"/>
      <c r="C74" s="562" t="s">
        <v>891</v>
      </c>
      <c r="D74" s="780" t="s">
        <v>1021</v>
      </c>
      <c r="E74" s="415" t="s">
        <v>653</v>
      </c>
      <c r="F74" s="101" t="s">
        <v>94</v>
      </c>
      <c r="G74" s="101" t="s">
        <v>708</v>
      </c>
      <c r="H74" s="109" t="s">
        <v>1015</v>
      </c>
      <c r="I74" s="190">
        <f>VLOOKUP(H74,References!$B$7:$F$198,5,FALSE)</f>
        <v>3</v>
      </c>
    </row>
    <row r="75" spans="1:12" ht="16" x14ac:dyDescent="0.2">
      <c r="A75" s="827" t="s">
        <v>44</v>
      </c>
      <c r="B75" s="951" t="s">
        <v>45</v>
      </c>
      <c r="C75" s="547" t="s">
        <v>891</v>
      </c>
      <c r="D75" s="518" t="s">
        <v>444</v>
      </c>
      <c r="E75" s="62" t="s">
        <v>567</v>
      </c>
      <c r="F75" s="97" t="s">
        <v>96</v>
      </c>
      <c r="G75" s="97" t="s">
        <v>574</v>
      </c>
      <c r="H75" s="106" t="s">
        <v>505</v>
      </c>
      <c r="I75" s="135">
        <f>VLOOKUP(H75,References!$B$7:$F$198,5,FALSE)</f>
        <v>33</v>
      </c>
    </row>
    <row r="76" spans="1:12" ht="16" x14ac:dyDescent="0.2">
      <c r="A76" s="819"/>
      <c r="B76" s="965"/>
      <c r="C76" s="547" t="s">
        <v>891</v>
      </c>
      <c r="D76" s="518" t="s">
        <v>336</v>
      </c>
      <c r="E76" s="62" t="s">
        <v>567</v>
      </c>
      <c r="F76" s="97" t="s">
        <v>94</v>
      </c>
      <c r="G76" s="97" t="s">
        <v>576</v>
      </c>
      <c r="H76" s="106" t="s">
        <v>101</v>
      </c>
      <c r="I76" s="135">
        <f>VLOOKUP(H76,References!$B$7:$F$198,5,FALSE)</f>
        <v>25</v>
      </c>
    </row>
    <row r="77" spans="1:12" ht="16" x14ac:dyDescent="0.2">
      <c r="A77" s="819"/>
      <c r="B77" s="965"/>
      <c r="C77" s="547" t="s">
        <v>891</v>
      </c>
      <c r="D77" s="518" t="s">
        <v>445</v>
      </c>
      <c r="E77" s="413" t="s">
        <v>569</v>
      </c>
      <c r="F77" s="97" t="s">
        <v>96</v>
      </c>
      <c r="G77" s="97" t="s">
        <v>575</v>
      </c>
      <c r="H77" s="106" t="s">
        <v>510</v>
      </c>
      <c r="I77" s="135">
        <f>VLOOKUP(H77,References!$B$7:$F$198,5,FALSE)</f>
        <v>49</v>
      </c>
    </row>
    <row r="78" spans="1:12" ht="16" x14ac:dyDescent="0.2">
      <c r="A78" s="819"/>
      <c r="B78" s="965"/>
      <c r="C78" s="547" t="s">
        <v>891</v>
      </c>
      <c r="D78" s="518" t="s">
        <v>330</v>
      </c>
      <c r="E78" s="413" t="s">
        <v>569</v>
      </c>
      <c r="F78" s="97" t="s">
        <v>159</v>
      </c>
      <c r="G78" s="97" t="s">
        <v>575</v>
      </c>
      <c r="H78" s="106" t="s">
        <v>513</v>
      </c>
      <c r="I78" s="135">
        <f>VLOOKUP(H78,References!$B$7:$F$198,5,FALSE)</f>
        <v>4</v>
      </c>
    </row>
    <row r="79" spans="1:12" ht="16" x14ac:dyDescent="0.2">
      <c r="A79" s="819"/>
      <c r="B79" s="965"/>
      <c r="C79" s="547" t="s">
        <v>891</v>
      </c>
      <c r="D79" s="518" t="s">
        <v>325</v>
      </c>
      <c r="E79" s="413" t="s">
        <v>569</v>
      </c>
      <c r="F79" s="97" t="s">
        <v>96</v>
      </c>
      <c r="G79" s="97" t="s">
        <v>575</v>
      </c>
      <c r="H79" s="106" t="s">
        <v>590</v>
      </c>
      <c r="I79" s="135">
        <f>VLOOKUP(H79,References!$B$7:$F$198,5,FALSE)</f>
        <v>51</v>
      </c>
    </row>
    <row r="80" spans="1:12" ht="16" x14ac:dyDescent="0.2">
      <c r="A80" s="819"/>
      <c r="B80" s="965"/>
      <c r="C80" s="547" t="s">
        <v>891</v>
      </c>
      <c r="D80" s="518" t="s">
        <v>324</v>
      </c>
      <c r="E80" s="413" t="s">
        <v>569</v>
      </c>
      <c r="F80" s="97" t="s">
        <v>96</v>
      </c>
      <c r="G80" s="97" t="s">
        <v>575</v>
      </c>
      <c r="H80" s="106" t="s">
        <v>601</v>
      </c>
      <c r="I80" s="135">
        <f>VLOOKUP(H80,References!$B$7:$F$198,5,FALSE)</f>
        <v>94</v>
      </c>
    </row>
    <row r="81" spans="1:12" ht="16" x14ac:dyDescent="0.2">
      <c r="A81" s="819"/>
      <c r="B81" s="965"/>
      <c r="C81" s="547" t="s">
        <v>891</v>
      </c>
      <c r="D81" s="518" t="s">
        <v>334</v>
      </c>
      <c r="E81" s="62" t="s">
        <v>567</v>
      </c>
      <c r="F81" s="97" t="s">
        <v>96</v>
      </c>
      <c r="G81" s="97" t="s">
        <v>576</v>
      </c>
      <c r="H81" s="106" t="s">
        <v>519</v>
      </c>
      <c r="I81" s="135">
        <f>VLOOKUP(H81,References!$B$7:$F$198,5,FALSE)</f>
        <v>97</v>
      </c>
    </row>
    <row r="82" spans="1:12" ht="16" x14ac:dyDescent="0.2">
      <c r="A82" s="819"/>
      <c r="B82" s="965"/>
      <c r="C82" s="547" t="s">
        <v>891</v>
      </c>
      <c r="D82" s="518" t="s">
        <v>335</v>
      </c>
      <c r="E82" s="62" t="s">
        <v>567</v>
      </c>
      <c r="F82" s="97" t="s">
        <v>94</v>
      </c>
      <c r="G82" s="97" t="s">
        <v>574</v>
      </c>
      <c r="H82" s="106" t="s">
        <v>511</v>
      </c>
      <c r="I82" s="135">
        <f>VLOOKUP(H82,References!$B$7:$F$198,5,FALSE)</f>
        <v>30</v>
      </c>
    </row>
    <row r="83" spans="1:12" ht="32" x14ac:dyDescent="0.2">
      <c r="A83" s="819"/>
      <c r="B83" s="965"/>
      <c r="C83" s="547" t="s">
        <v>891</v>
      </c>
      <c r="D83" s="518" t="s">
        <v>331</v>
      </c>
      <c r="E83" s="413" t="s">
        <v>569</v>
      </c>
      <c r="F83" s="97" t="s">
        <v>159</v>
      </c>
      <c r="G83" s="97" t="s">
        <v>575</v>
      </c>
      <c r="H83" s="106" t="s">
        <v>512</v>
      </c>
      <c r="I83" s="135">
        <f>VLOOKUP(H83,References!$B$7:$F$198,5,FALSE)</f>
        <v>17</v>
      </c>
    </row>
    <row r="84" spans="1:12" ht="16" x14ac:dyDescent="0.2">
      <c r="A84" s="819"/>
      <c r="B84" s="965"/>
      <c r="C84" s="547" t="s">
        <v>891</v>
      </c>
      <c r="D84" s="518" t="s">
        <v>329</v>
      </c>
      <c r="E84" s="413" t="s">
        <v>569</v>
      </c>
      <c r="F84" s="97" t="s">
        <v>96</v>
      </c>
      <c r="G84" s="97" t="s">
        <v>575</v>
      </c>
      <c r="H84" s="106" t="s">
        <v>515</v>
      </c>
      <c r="I84" s="135">
        <f>VLOOKUP(H84,References!$B$7:$F$198,5,FALSE)</f>
        <v>61</v>
      </c>
    </row>
    <row r="85" spans="1:12" ht="16" x14ac:dyDescent="0.2">
      <c r="A85" s="819"/>
      <c r="B85" s="965"/>
      <c r="C85" s="547" t="s">
        <v>891</v>
      </c>
      <c r="D85" s="518" t="s">
        <v>328</v>
      </c>
      <c r="E85" s="413" t="s">
        <v>569</v>
      </c>
      <c r="F85" s="97" t="s">
        <v>96</v>
      </c>
      <c r="G85" s="97" t="s">
        <v>575</v>
      </c>
      <c r="H85" s="106" t="s">
        <v>517</v>
      </c>
      <c r="I85" s="135">
        <f>VLOOKUP(H85,References!$B$7:$F$198,5,FALSE)</f>
        <v>66</v>
      </c>
    </row>
    <row r="86" spans="1:12" ht="16" x14ac:dyDescent="0.2">
      <c r="A86" s="819"/>
      <c r="B86" s="965"/>
      <c r="C86" s="547" t="s">
        <v>892</v>
      </c>
      <c r="D86" s="518" t="s">
        <v>870</v>
      </c>
      <c r="E86" s="62" t="s">
        <v>569</v>
      </c>
      <c r="F86" s="97" t="s">
        <v>94</v>
      </c>
      <c r="G86" s="97" t="s">
        <v>575</v>
      </c>
      <c r="H86" s="106" t="s">
        <v>865</v>
      </c>
      <c r="I86" s="135">
        <f>VLOOKUP(H86,References!$B$7:$F$198,5,FALSE)</f>
        <v>86</v>
      </c>
    </row>
    <row r="87" spans="1:12" ht="16" x14ac:dyDescent="0.2">
      <c r="A87" s="819"/>
      <c r="B87" s="965"/>
      <c r="C87" s="547" t="s">
        <v>892</v>
      </c>
      <c r="D87" s="518" t="s">
        <v>327</v>
      </c>
      <c r="E87" s="413" t="s">
        <v>569</v>
      </c>
      <c r="F87" s="97" t="s">
        <v>96</v>
      </c>
      <c r="G87" s="97" t="s">
        <v>575</v>
      </c>
      <c r="H87" s="106" t="s">
        <v>520</v>
      </c>
      <c r="I87" s="135">
        <f>VLOOKUP(H87,References!$B$7:$F$198,5,FALSE)</f>
        <v>63</v>
      </c>
    </row>
    <row r="88" spans="1:12" ht="16" x14ac:dyDescent="0.2">
      <c r="A88" s="819"/>
      <c r="B88" s="965"/>
      <c r="C88" s="547" t="s">
        <v>891</v>
      </c>
      <c r="D88" s="518" t="s">
        <v>333</v>
      </c>
      <c r="E88" s="62" t="s">
        <v>567</v>
      </c>
      <c r="F88" s="97" t="s">
        <v>94</v>
      </c>
      <c r="G88" s="97" t="s">
        <v>574</v>
      </c>
      <c r="H88" s="106" t="s">
        <v>514</v>
      </c>
      <c r="I88" s="135">
        <f>VLOOKUP(H88,References!$B$7:$F$198,5,FALSE)</f>
        <v>67</v>
      </c>
    </row>
    <row r="89" spans="1:12" ht="16" x14ac:dyDescent="0.2">
      <c r="A89" s="819"/>
      <c r="B89" s="965"/>
      <c r="C89" s="547" t="s">
        <v>892</v>
      </c>
      <c r="D89" s="518" t="s">
        <v>332</v>
      </c>
      <c r="E89" s="413" t="s">
        <v>568</v>
      </c>
      <c r="F89" s="97" t="s">
        <v>94</v>
      </c>
      <c r="G89" s="97" t="s">
        <v>575</v>
      </c>
      <c r="H89" s="106" t="s">
        <v>585</v>
      </c>
      <c r="I89" s="135">
        <f>VLOOKUP(H89,References!$B$7:$F$198,5,FALSE)</f>
        <v>6</v>
      </c>
    </row>
    <row r="90" spans="1:12" s="46" customFormat="1" ht="16" x14ac:dyDescent="0.2">
      <c r="A90" s="819"/>
      <c r="B90" s="965"/>
      <c r="C90" s="547" t="s">
        <v>891</v>
      </c>
      <c r="D90" s="518" t="s">
        <v>326</v>
      </c>
      <c r="E90" s="413" t="s">
        <v>569</v>
      </c>
      <c r="F90" s="97" t="s">
        <v>96</v>
      </c>
      <c r="G90" s="97" t="s">
        <v>575</v>
      </c>
      <c r="H90" s="106" t="s">
        <v>521</v>
      </c>
      <c r="I90" s="135">
        <f>VLOOKUP(H90,References!$B$7:$F$198,5,FALSE)</f>
        <v>62</v>
      </c>
      <c r="J90" s="5"/>
      <c r="K90" s="5"/>
      <c r="L90" s="5"/>
    </row>
    <row r="91" spans="1:12" s="46" customFormat="1" ht="16" x14ac:dyDescent="0.2">
      <c r="A91" s="819"/>
      <c r="B91" s="965"/>
      <c r="C91" s="547" t="s">
        <v>891</v>
      </c>
      <c r="D91" s="518" t="s">
        <v>688</v>
      </c>
      <c r="E91" s="414" t="s">
        <v>569</v>
      </c>
      <c r="F91" s="97" t="s">
        <v>96</v>
      </c>
      <c r="G91" s="97" t="s">
        <v>575</v>
      </c>
      <c r="H91" s="106" t="s">
        <v>683</v>
      </c>
      <c r="I91" s="135">
        <f>VLOOKUP(H91,References!$B$7:$F$198,5,FALSE)</f>
        <v>52</v>
      </c>
      <c r="J91" s="5"/>
      <c r="K91" s="5"/>
      <c r="L91" s="5"/>
    </row>
    <row r="92" spans="1:12" ht="16" x14ac:dyDescent="0.2">
      <c r="A92" s="828"/>
      <c r="B92" s="952"/>
      <c r="C92" s="562" t="s">
        <v>891</v>
      </c>
      <c r="D92" s="780" t="s">
        <v>1023</v>
      </c>
      <c r="E92" s="415" t="s">
        <v>653</v>
      </c>
      <c r="F92" s="101" t="s">
        <v>708</v>
      </c>
      <c r="G92" s="101" t="s">
        <v>708</v>
      </c>
      <c r="H92" s="109" t="s">
        <v>1015</v>
      </c>
      <c r="I92" s="190">
        <f>VLOOKUP(H92,References!$B$7:$F$198,5,FALSE)</f>
        <v>3</v>
      </c>
    </row>
    <row r="93" spans="1:12" ht="16" x14ac:dyDescent="0.2">
      <c r="A93" s="819" t="s">
        <v>46</v>
      </c>
      <c r="B93" s="965" t="s">
        <v>47</v>
      </c>
      <c r="C93" s="547" t="s">
        <v>891</v>
      </c>
      <c r="D93" s="518" t="s">
        <v>446</v>
      </c>
      <c r="E93" s="62" t="s">
        <v>567</v>
      </c>
      <c r="F93" s="97" t="s">
        <v>96</v>
      </c>
      <c r="G93" s="97" t="s">
        <v>574</v>
      </c>
      <c r="H93" s="106" t="s">
        <v>505</v>
      </c>
      <c r="I93" s="135">
        <f>VLOOKUP(H93,References!$B$7:$F$198,5,FALSE)</f>
        <v>33</v>
      </c>
    </row>
    <row r="94" spans="1:12" ht="16" x14ac:dyDescent="0.2">
      <c r="A94" s="819"/>
      <c r="B94" s="965"/>
      <c r="C94" s="547" t="s">
        <v>891</v>
      </c>
      <c r="D94" s="518" t="s">
        <v>341</v>
      </c>
      <c r="E94" s="62" t="s">
        <v>567</v>
      </c>
      <c r="F94" s="97" t="s">
        <v>94</v>
      </c>
      <c r="G94" s="97" t="s">
        <v>576</v>
      </c>
      <c r="H94" s="106" t="s">
        <v>101</v>
      </c>
      <c r="I94" s="135">
        <f>VLOOKUP(H94,References!$B$7:$F$198,5,FALSE)</f>
        <v>25</v>
      </c>
    </row>
    <row r="95" spans="1:12" ht="16" x14ac:dyDescent="0.2">
      <c r="A95" s="819"/>
      <c r="B95" s="965"/>
      <c r="C95" s="547" t="s">
        <v>891</v>
      </c>
      <c r="D95" s="518" t="s">
        <v>349</v>
      </c>
      <c r="E95" s="413" t="s">
        <v>569</v>
      </c>
      <c r="F95" s="97" t="s">
        <v>159</v>
      </c>
      <c r="G95" s="97" t="s">
        <v>575</v>
      </c>
      <c r="H95" s="106" t="s">
        <v>513</v>
      </c>
      <c r="I95" s="135">
        <f>VLOOKUP(H95,References!$B$7:$F$198,5,FALSE)</f>
        <v>4</v>
      </c>
    </row>
    <row r="96" spans="1:12" ht="16" x14ac:dyDescent="0.2">
      <c r="A96" s="819"/>
      <c r="B96" s="965"/>
      <c r="C96" s="547" t="s">
        <v>891</v>
      </c>
      <c r="D96" s="518" t="s">
        <v>344</v>
      </c>
      <c r="E96" s="413" t="s">
        <v>569</v>
      </c>
      <c r="F96" s="97" t="s">
        <v>96</v>
      </c>
      <c r="G96" s="97" t="s">
        <v>575</v>
      </c>
      <c r="H96" s="106" t="s">
        <v>590</v>
      </c>
      <c r="I96" s="135">
        <f>VLOOKUP(H96,References!$B$7:$F$198,5,FALSE)</f>
        <v>51</v>
      </c>
    </row>
    <row r="97" spans="1:12" ht="16" x14ac:dyDescent="0.2">
      <c r="A97" s="819"/>
      <c r="B97" s="965"/>
      <c r="C97" s="547" t="s">
        <v>891</v>
      </c>
      <c r="D97" s="518" t="s">
        <v>338</v>
      </c>
      <c r="E97" s="62" t="s">
        <v>567</v>
      </c>
      <c r="F97" s="97" t="s">
        <v>96</v>
      </c>
      <c r="G97" s="97" t="s">
        <v>576</v>
      </c>
      <c r="H97" s="106" t="s">
        <v>519</v>
      </c>
      <c r="I97" s="135">
        <f>VLOOKUP(H97,References!$B$7:$F$198,5,FALSE)</f>
        <v>97</v>
      </c>
    </row>
    <row r="98" spans="1:12" ht="16" x14ac:dyDescent="0.2">
      <c r="A98" s="819"/>
      <c r="B98" s="965"/>
      <c r="C98" s="547" t="s">
        <v>891</v>
      </c>
      <c r="D98" s="518" t="s">
        <v>343</v>
      </c>
      <c r="E98" s="413" t="s">
        <v>569</v>
      </c>
      <c r="F98" s="97" t="s">
        <v>96</v>
      </c>
      <c r="G98" s="97" t="s">
        <v>575</v>
      </c>
      <c r="H98" s="106" t="s">
        <v>601</v>
      </c>
      <c r="I98" s="135">
        <f>VLOOKUP(H98,References!$B$7:$F$198,5,FALSE)</f>
        <v>94</v>
      </c>
    </row>
    <row r="99" spans="1:12" ht="16" x14ac:dyDescent="0.2">
      <c r="A99" s="819"/>
      <c r="B99" s="965"/>
      <c r="C99" s="547" t="s">
        <v>891</v>
      </c>
      <c r="D99" s="518" t="s">
        <v>342</v>
      </c>
      <c r="E99" s="413" t="s">
        <v>569</v>
      </c>
      <c r="F99" s="97" t="s">
        <v>96</v>
      </c>
      <c r="G99" s="97" t="s">
        <v>575</v>
      </c>
      <c r="H99" s="106" t="s">
        <v>522</v>
      </c>
      <c r="I99" s="135">
        <f>VLOOKUP(H99,References!$B$7:$F$198,5,FALSE)</f>
        <v>65</v>
      </c>
    </row>
    <row r="100" spans="1:12" ht="16" x14ac:dyDescent="0.2">
      <c r="A100" s="819"/>
      <c r="B100" s="965"/>
      <c r="C100" s="547" t="s">
        <v>891</v>
      </c>
      <c r="D100" s="518" t="s">
        <v>340</v>
      </c>
      <c r="E100" s="62" t="s">
        <v>567</v>
      </c>
      <c r="F100" s="97" t="s">
        <v>94</v>
      </c>
      <c r="G100" s="97" t="s">
        <v>574</v>
      </c>
      <c r="H100" s="106" t="s">
        <v>511</v>
      </c>
      <c r="I100" s="135">
        <f>VLOOKUP(H100,References!$B$7:$F$198,5,FALSE)</f>
        <v>30</v>
      </c>
    </row>
    <row r="101" spans="1:12" ht="16" x14ac:dyDescent="0.2">
      <c r="A101" s="819"/>
      <c r="B101" s="965"/>
      <c r="C101" s="547" t="s">
        <v>891</v>
      </c>
      <c r="D101" s="518" t="s">
        <v>350</v>
      </c>
      <c r="E101" s="413" t="s">
        <v>569</v>
      </c>
      <c r="F101" s="97" t="s">
        <v>159</v>
      </c>
      <c r="G101" s="97" t="s">
        <v>575</v>
      </c>
      <c r="H101" s="106" t="s">
        <v>512</v>
      </c>
      <c r="I101" s="135">
        <f>VLOOKUP(H101,References!$B$7:$F$198,5,FALSE)</f>
        <v>17</v>
      </c>
    </row>
    <row r="102" spans="1:12" ht="16" x14ac:dyDescent="0.2">
      <c r="A102" s="819"/>
      <c r="B102" s="965"/>
      <c r="C102" s="547" t="s">
        <v>891</v>
      </c>
      <c r="D102" s="518" t="s">
        <v>348</v>
      </c>
      <c r="E102" s="413" t="s">
        <v>569</v>
      </c>
      <c r="F102" s="97" t="s">
        <v>96</v>
      </c>
      <c r="G102" s="97" t="s">
        <v>575</v>
      </c>
      <c r="H102" s="106" t="s">
        <v>515</v>
      </c>
      <c r="I102" s="135">
        <f>VLOOKUP(H102,References!$B$7:$F$198,5,FALSE)</f>
        <v>61</v>
      </c>
    </row>
    <row r="103" spans="1:12" ht="16" x14ac:dyDescent="0.2">
      <c r="A103" s="819"/>
      <c r="B103" s="965"/>
      <c r="C103" s="547" t="s">
        <v>891</v>
      </c>
      <c r="D103" s="518" t="s">
        <v>347</v>
      </c>
      <c r="E103" s="413" t="s">
        <v>569</v>
      </c>
      <c r="F103" s="97" t="s">
        <v>96</v>
      </c>
      <c r="G103" s="97" t="s">
        <v>575</v>
      </c>
      <c r="H103" s="106" t="s">
        <v>517</v>
      </c>
      <c r="I103" s="135">
        <f>VLOOKUP(H103,References!$B$7:$F$198,5,FALSE)</f>
        <v>66</v>
      </c>
    </row>
    <row r="104" spans="1:12" ht="16" x14ac:dyDescent="0.2">
      <c r="A104" s="819"/>
      <c r="B104" s="965"/>
      <c r="C104" s="547" t="s">
        <v>892</v>
      </c>
      <c r="D104" s="518" t="s">
        <v>346</v>
      </c>
      <c r="E104" s="413" t="s">
        <v>569</v>
      </c>
      <c r="F104" s="97" t="s">
        <v>96</v>
      </c>
      <c r="G104" s="97" t="s">
        <v>575</v>
      </c>
      <c r="H104" s="106" t="s">
        <v>520</v>
      </c>
      <c r="I104" s="135">
        <f>VLOOKUP(H104,References!$B$7:$F$198,5,FALSE)</f>
        <v>63</v>
      </c>
    </row>
    <row r="105" spans="1:12" ht="16" x14ac:dyDescent="0.2">
      <c r="A105" s="819"/>
      <c r="B105" s="965"/>
      <c r="C105" s="547" t="s">
        <v>892</v>
      </c>
      <c r="D105" s="518" t="s">
        <v>896</v>
      </c>
      <c r="E105" s="62" t="s">
        <v>569</v>
      </c>
      <c r="F105" s="97" t="s">
        <v>94</v>
      </c>
      <c r="G105" s="97" t="s">
        <v>575</v>
      </c>
      <c r="H105" s="106" t="s">
        <v>865</v>
      </c>
      <c r="I105" s="135">
        <f>VLOOKUP(H105,References!$B$7:$F$198,5,FALSE)</f>
        <v>86</v>
      </c>
    </row>
    <row r="106" spans="1:12" ht="16" x14ac:dyDescent="0.2">
      <c r="A106" s="819"/>
      <c r="B106" s="965"/>
      <c r="C106" s="547" t="s">
        <v>891</v>
      </c>
      <c r="D106" s="518" t="s">
        <v>339</v>
      </c>
      <c r="E106" s="62" t="s">
        <v>567</v>
      </c>
      <c r="F106" s="97" t="s">
        <v>94</v>
      </c>
      <c r="G106" s="97" t="s">
        <v>574</v>
      </c>
      <c r="H106" s="106" t="s">
        <v>514</v>
      </c>
      <c r="I106" s="135">
        <f>VLOOKUP(H106,References!$B$7:$F$198,5,FALSE)</f>
        <v>67</v>
      </c>
    </row>
    <row r="107" spans="1:12" ht="16" x14ac:dyDescent="0.2">
      <c r="A107" s="819"/>
      <c r="B107" s="965"/>
      <c r="C107" s="547" t="s">
        <v>891</v>
      </c>
      <c r="D107" s="518" t="s">
        <v>345</v>
      </c>
      <c r="E107" s="413" t="s">
        <v>569</v>
      </c>
      <c r="F107" s="97" t="s">
        <v>96</v>
      </c>
      <c r="G107" s="97" t="s">
        <v>575</v>
      </c>
      <c r="H107" s="106" t="s">
        <v>521</v>
      </c>
      <c r="I107" s="135">
        <f>VLOOKUP(H107,References!$B$7:$F$198,5,FALSE)</f>
        <v>62</v>
      </c>
    </row>
    <row r="108" spans="1:12" s="46" customFormat="1" ht="16" x14ac:dyDescent="0.2">
      <c r="A108" s="819"/>
      <c r="B108" s="965"/>
      <c r="C108" s="547" t="s">
        <v>892</v>
      </c>
      <c r="D108" s="518" t="s">
        <v>351</v>
      </c>
      <c r="E108" s="413" t="s">
        <v>568</v>
      </c>
      <c r="F108" s="97" t="s">
        <v>94</v>
      </c>
      <c r="G108" s="97" t="s">
        <v>575</v>
      </c>
      <c r="H108" s="106" t="s">
        <v>585</v>
      </c>
      <c r="I108" s="135">
        <f>VLOOKUP(H108,References!$B$7:$F$198,5,FALSE)</f>
        <v>6</v>
      </c>
      <c r="J108" s="5"/>
      <c r="K108" s="5"/>
      <c r="L108" s="5"/>
    </row>
    <row r="109" spans="1:12" ht="16" x14ac:dyDescent="0.2">
      <c r="A109" s="819"/>
      <c r="B109" s="965"/>
      <c r="C109" s="562" t="s">
        <v>891</v>
      </c>
      <c r="D109" s="517" t="s">
        <v>689</v>
      </c>
      <c r="E109" s="415" t="s">
        <v>569</v>
      </c>
      <c r="F109" s="101" t="s">
        <v>96</v>
      </c>
      <c r="G109" s="101" t="s">
        <v>575</v>
      </c>
      <c r="H109" s="109" t="s">
        <v>683</v>
      </c>
      <c r="I109" s="190">
        <f>VLOOKUP(H109,References!$B$7:$F$198,5,FALSE)</f>
        <v>52</v>
      </c>
    </row>
    <row r="110" spans="1:12" ht="16" x14ac:dyDescent="0.2">
      <c r="A110" s="827" t="s">
        <v>48</v>
      </c>
      <c r="B110" s="951" t="s">
        <v>49</v>
      </c>
      <c r="C110" s="547" t="s">
        <v>891</v>
      </c>
      <c r="D110" s="518" t="s">
        <v>447</v>
      </c>
      <c r="E110" s="62" t="s">
        <v>567</v>
      </c>
      <c r="F110" s="97" t="s">
        <v>96</v>
      </c>
      <c r="G110" s="97" t="s">
        <v>574</v>
      </c>
      <c r="H110" s="106" t="s">
        <v>505</v>
      </c>
      <c r="I110" s="135">
        <f>VLOOKUP(H110,References!$B$7:$F$198,5,FALSE)</f>
        <v>33</v>
      </c>
    </row>
    <row r="111" spans="1:12" ht="16" x14ac:dyDescent="0.2">
      <c r="A111" s="819"/>
      <c r="B111" s="965"/>
      <c r="C111" s="547" t="s">
        <v>891</v>
      </c>
      <c r="D111" s="107" t="s">
        <v>359</v>
      </c>
      <c r="E111" s="413" t="s">
        <v>569</v>
      </c>
      <c r="F111" s="97" t="s">
        <v>159</v>
      </c>
      <c r="G111" s="97" t="s">
        <v>575</v>
      </c>
      <c r="H111" s="106" t="s">
        <v>513</v>
      </c>
      <c r="I111" s="135">
        <f>VLOOKUP(H111,References!$B$7:$F$198,5,FALSE)</f>
        <v>4</v>
      </c>
    </row>
    <row r="112" spans="1:12" ht="16" x14ac:dyDescent="0.2">
      <c r="A112" s="819"/>
      <c r="B112" s="965"/>
      <c r="C112" s="547" t="s">
        <v>891</v>
      </c>
      <c r="D112" s="107" t="s">
        <v>354</v>
      </c>
      <c r="E112" s="413" t="s">
        <v>569</v>
      </c>
      <c r="F112" s="97" t="s">
        <v>96</v>
      </c>
      <c r="G112" s="97" t="s">
        <v>575</v>
      </c>
      <c r="H112" s="106" t="s">
        <v>590</v>
      </c>
      <c r="I112" s="135">
        <f>VLOOKUP(H112,References!$B$7:$F$198,5,FALSE)</f>
        <v>51</v>
      </c>
    </row>
    <row r="113" spans="1:12" ht="16" x14ac:dyDescent="0.2">
      <c r="A113" s="819"/>
      <c r="B113" s="965"/>
      <c r="C113" s="547" t="s">
        <v>891</v>
      </c>
      <c r="D113" s="518" t="s">
        <v>352</v>
      </c>
      <c r="E113" s="413" t="s">
        <v>569</v>
      </c>
      <c r="F113" s="97" t="s">
        <v>96</v>
      </c>
      <c r="G113" s="97" t="s">
        <v>575</v>
      </c>
      <c r="H113" s="106" t="s">
        <v>522</v>
      </c>
      <c r="I113" s="135">
        <f>VLOOKUP(H113,References!$B$7:$F$198,5,FALSE)</f>
        <v>65</v>
      </c>
    </row>
    <row r="114" spans="1:12" ht="16" x14ac:dyDescent="0.2">
      <c r="A114" s="819"/>
      <c r="B114" s="965"/>
      <c r="C114" s="547" t="s">
        <v>891</v>
      </c>
      <c r="D114" s="518" t="s">
        <v>353</v>
      </c>
      <c r="E114" s="413" t="s">
        <v>569</v>
      </c>
      <c r="F114" s="97" t="s">
        <v>96</v>
      </c>
      <c r="G114" s="97" t="s">
        <v>575</v>
      </c>
      <c r="H114" s="106" t="s">
        <v>601</v>
      </c>
      <c r="I114" s="135">
        <f>VLOOKUP(H114,References!$B$7:$F$198,5,FALSE)</f>
        <v>94</v>
      </c>
    </row>
    <row r="115" spans="1:12" ht="16" x14ac:dyDescent="0.2">
      <c r="A115" s="819"/>
      <c r="B115" s="965"/>
      <c r="C115" s="547" t="s">
        <v>891</v>
      </c>
      <c r="D115" s="518" t="s">
        <v>363</v>
      </c>
      <c r="E115" s="62" t="s">
        <v>567</v>
      </c>
      <c r="F115" s="97" t="s">
        <v>94</v>
      </c>
      <c r="G115" s="97" t="s">
        <v>574</v>
      </c>
      <c r="H115" s="106" t="s">
        <v>511</v>
      </c>
      <c r="I115" s="135">
        <f>VLOOKUP(H115,References!$B$7:$F$198,5,FALSE)</f>
        <v>30</v>
      </c>
    </row>
    <row r="116" spans="1:12" ht="16" x14ac:dyDescent="0.2">
      <c r="A116" s="819"/>
      <c r="B116" s="965"/>
      <c r="C116" s="547" t="s">
        <v>891</v>
      </c>
      <c r="D116" s="518" t="s">
        <v>360</v>
      </c>
      <c r="E116" s="413" t="s">
        <v>569</v>
      </c>
      <c r="F116" s="97" t="s">
        <v>159</v>
      </c>
      <c r="G116" s="97" t="s">
        <v>575</v>
      </c>
      <c r="H116" s="106" t="s">
        <v>512</v>
      </c>
      <c r="I116" s="135">
        <f>VLOOKUP(H116,References!$B$7:$F$198,5,FALSE)</f>
        <v>17</v>
      </c>
    </row>
    <row r="117" spans="1:12" ht="16" x14ac:dyDescent="0.2">
      <c r="A117" s="819"/>
      <c r="B117" s="965"/>
      <c r="C117" s="547" t="s">
        <v>891</v>
      </c>
      <c r="D117" s="107" t="s">
        <v>358</v>
      </c>
      <c r="E117" s="413" t="s">
        <v>569</v>
      </c>
      <c r="F117" s="97" t="s">
        <v>96</v>
      </c>
      <c r="G117" s="97" t="s">
        <v>575</v>
      </c>
      <c r="H117" s="106" t="s">
        <v>515</v>
      </c>
      <c r="I117" s="135">
        <f>VLOOKUP(H117,References!$B$7:$F$198,5,FALSE)</f>
        <v>61</v>
      </c>
    </row>
    <row r="118" spans="1:12" ht="16" x14ac:dyDescent="0.2">
      <c r="A118" s="819"/>
      <c r="B118" s="965"/>
      <c r="C118" s="547" t="s">
        <v>891</v>
      </c>
      <c r="D118" s="107" t="s">
        <v>357</v>
      </c>
      <c r="E118" s="413" t="s">
        <v>569</v>
      </c>
      <c r="F118" s="97" t="s">
        <v>96</v>
      </c>
      <c r="G118" s="97" t="s">
        <v>575</v>
      </c>
      <c r="H118" s="106" t="s">
        <v>517</v>
      </c>
      <c r="I118" s="135">
        <f>VLOOKUP(H118,References!$B$7:$F$198,5,FALSE)</f>
        <v>66</v>
      </c>
    </row>
    <row r="119" spans="1:12" ht="16" x14ac:dyDescent="0.2">
      <c r="A119" s="819"/>
      <c r="B119" s="965"/>
      <c r="C119" s="547" t="s">
        <v>892</v>
      </c>
      <c r="D119" s="107" t="s">
        <v>356</v>
      </c>
      <c r="E119" s="413" t="s">
        <v>569</v>
      </c>
      <c r="F119" s="97" t="s">
        <v>96</v>
      </c>
      <c r="G119" s="97" t="s">
        <v>575</v>
      </c>
      <c r="H119" s="106" t="s">
        <v>520</v>
      </c>
      <c r="I119" s="135">
        <f>VLOOKUP(H119,References!$B$7:$F$198,5,FALSE)</f>
        <v>63</v>
      </c>
    </row>
    <row r="120" spans="1:12" ht="16" x14ac:dyDescent="0.2">
      <c r="A120" s="819"/>
      <c r="B120" s="965"/>
      <c r="C120" s="547" t="s">
        <v>892</v>
      </c>
      <c r="D120" s="518" t="s">
        <v>897</v>
      </c>
      <c r="E120" s="62" t="s">
        <v>569</v>
      </c>
      <c r="F120" s="97" t="s">
        <v>94</v>
      </c>
      <c r="G120" s="97" t="s">
        <v>575</v>
      </c>
      <c r="H120" s="106" t="s">
        <v>865</v>
      </c>
      <c r="I120" s="135">
        <f>VLOOKUP(H120,References!$B$7:$F$198,5,FALSE)</f>
        <v>86</v>
      </c>
    </row>
    <row r="121" spans="1:12" ht="16" x14ac:dyDescent="0.2">
      <c r="A121" s="819"/>
      <c r="B121" s="965"/>
      <c r="C121" s="547" t="s">
        <v>891</v>
      </c>
      <c r="D121" s="518" t="s">
        <v>362</v>
      </c>
      <c r="E121" s="62" t="s">
        <v>567</v>
      </c>
      <c r="F121" s="97" t="s">
        <v>94</v>
      </c>
      <c r="G121" s="97" t="s">
        <v>574</v>
      </c>
      <c r="H121" s="106" t="s">
        <v>514</v>
      </c>
      <c r="I121" s="135">
        <f>VLOOKUP(H121,References!$B$7:$F$198,5,FALSE)</f>
        <v>67</v>
      </c>
    </row>
    <row r="122" spans="1:12" s="46" customFormat="1" ht="16" x14ac:dyDescent="0.2">
      <c r="A122" s="819"/>
      <c r="B122" s="965"/>
      <c r="C122" s="547" t="s">
        <v>892</v>
      </c>
      <c r="D122" s="518" t="s">
        <v>361</v>
      </c>
      <c r="E122" s="413" t="s">
        <v>568</v>
      </c>
      <c r="F122" s="97" t="s">
        <v>94</v>
      </c>
      <c r="G122" s="97" t="s">
        <v>575</v>
      </c>
      <c r="H122" s="106" t="s">
        <v>585</v>
      </c>
      <c r="I122" s="135">
        <f>VLOOKUP(H122,References!$B$7:$F$198,5,FALSE)</f>
        <v>6</v>
      </c>
      <c r="J122" s="5"/>
      <c r="K122" s="5"/>
      <c r="L122" s="5"/>
    </row>
    <row r="123" spans="1:12" s="46" customFormat="1" ht="16" x14ac:dyDescent="0.2">
      <c r="A123" s="819"/>
      <c r="B123" s="965"/>
      <c r="C123" s="547" t="s">
        <v>891</v>
      </c>
      <c r="D123" s="107" t="s">
        <v>355</v>
      </c>
      <c r="E123" s="413" t="s">
        <v>569</v>
      </c>
      <c r="F123" s="97" t="s">
        <v>96</v>
      </c>
      <c r="G123" s="97" t="s">
        <v>575</v>
      </c>
      <c r="H123" s="106" t="s">
        <v>521</v>
      </c>
      <c r="I123" s="135">
        <f>VLOOKUP(H123,References!$B$7:$F$198,5,FALSE)</f>
        <v>62</v>
      </c>
      <c r="J123" s="5"/>
      <c r="K123" s="5"/>
      <c r="L123" s="5"/>
    </row>
    <row r="124" spans="1:12" ht="16" x14ac:dyDescent="0.2">
      <c r="A124" s="828"/>
      <c r="B124" s="952"/>
      <c r="C124" s="562" t="s">
        <v>891</v>
      </c>
      <c r="D124" s="781" t="s">
        <v>1024</v>
      </c>
      <c r="E124" s="416" t="s">
        <v>653</v>
      </c>
      <c r="F124" s="101" t="s">
        <v>708</v>
      </c>
      <c r="G124" s="101" t="s">
        <v>708</v>
      </c>
      <c r="H124" s="109" t="s">
        <v>1015</v>
      </c>
      <c r="I124" s="190">
        <f>VLOOKUP(H124,References!$B$7:$F$198,5,FALSE)</f>
        <v>3</v>
      </c>
    </row>
    <row r="125" spans="1:12" ht="16" x14ac:dyDescent="0.2">
      <c r="A125" s="819" t="s">
        <v>50</v>
      </c>
      <c r="B125" s="965" t="s">
        <v>51</v>
      </c>
      <c r="C125" s="547" t="s">
        <v>891</v>
      </c>
      <c r="D125" s="518" t="s">
        <v>370</v>
      </c>
      <c r="E125" s="413" t="s">
        <v>569</v>
      </c>
      <c r="F125" s="97" t="s">
        <v>96</v>
      </c>
      <c r="G125" s="97" t="s">
        <v>575</v>
      </c>
      <c r="H125" s="106" t="s">
        <v>590</v>
      </c>
      <c r="I125" s="135">
        <f>VLOOKUP(H125,References!$B$7:$F$198,5,FALSE)</f>
        <v>51</v>
      </c>
    </row>
    <row r="126" spans="1:12" ht="16" x14ac:dyDescent="0.2">
      <c r="A126" s="819"/>
      <c r="B126" s="965"/>
      <c r="C126" s="547" t="s">
        <v>891</v>
      </c>
      <c r="D126" s="518" t="s">
        <v>369</v>
      </c>
      <c r="E126" s="413" t="s">
        <v>569</v>
      </c>
      <c r="F126" s="97" t="s">
        <v>96</v>
      </c>
      <c r="G126" s="97" t="s">
        <v>575</v>
      </c>
      <c r="H126" s="106" t="s">
        <v>601</v>
      </c>
      <c r="I126" s="135">
        <f>VLOOKUP(H126,References!$B$7:$F$198,5,FALSE)</f>
        <v>94</v>
      </c>
    </row>
    <row r="127" spans="1:12" ht="16" x14ac:dyDescent="0.2">
      <c r="A127" s="819"/>
      <c r="B127" s="965"/>
      <c r="C127" s="547" t="s">
        <v>891</v>
      </c>
      <c r="D127" s="518" t="s">
        <v>368</v>
      </c>
      <c r="E127" s="413" t="s">
        <v>569</v>
      </c>
      <c r="F127" s="97" t="s">
        <v>96</v>
      </c>
      <c r="G127" s="97" t="s">
        <v>575</v>
      </c>
      <c r="H127" s="106" t="s">
        <v>522</v>
      </c>
      <c r="I127" s="135">
        <f>VLOOKUP(H127,References!$B$7:$F$198,5,FALSE)</f>
        <v>65</v>
      </c>
    </row>
    <row r="128" spans="1:12" ht="16" x14ac:dyDescent="0.2">
      <c r="A128" s="819"/>
      <c r="B128" s="965"/>
      <c r="C128" s="547" t="s">
        <v>891</v>
      </c>
      <c r="D128" s="518" t="s">
        <v>364</v>
      </c>
      <c r="E128" s="62" t="s">
        <v>567</v>
      </c>
      <c r="F128" s="97" t="s">
        <v>96</v>
      </c>
      <c r="G128" s="97" t="s">
        <v>576</v>
      </c>
      <c r="H128" s="106" t="s">
        <v>519</v>
      </c>
      <c r="I128" s="135">
        <f>VLOOKUP(H128,References!$B$7:$F$198,5,FALSE)</f>
        <v>97</v>
      </c>
    </row>
    <row r="129" spans="1:9" ht="16" x14ac:dyDescent="0.2">
      <c r="A129" s="819"/>
      <c r="B129" s="965"/>
      <c r="C129" s="547" t="s">
        <v>891</v>
      </c>
      <c r="D129" s="518" t="s">
        <v>372</v>
      </c>
      <c r="E129" s="413" t="s">
        <v>569</v>
      </c>
      <c r="F129" s="97" t="s">
        <v>159</v>
      </c>
      <c r="G129" s="97" t="s">
        <v>575</v>
      </c>
      <c r="H129" s="106" t="s">
        <v>512</v>
      </c>
      <c r="I129" s="135">
        <f>VLOOKUP(H129,References!$B$7:$F$198,5,FALSE)</f>
        <v>17</v>
      </c>
    </row>
    <row r="130" spans="1:9" ht="16" x14ac:dyDescent="0.2">
      <c r="A130" s="819"/>
      <c r="B130" s="965"/>
      <c r="C130" s="547" t="s">
        <v>891</v>
      </c>
      <c r="D130" s="518" t="s">
        <v>371</v>
      </c>
      <c r="E130" s="413" t="s">
        <v>569</v>
      </c>
      <c r="F130" s="97" t="s">
        <v>96</v>
      </c>
      <c r="G130" s="97" t="s">
        <v>575</v>
      </c>
      <c r="H130" s="106" t="s">
        <v>515</v>
      </c>
      <c r="I130" s="135">
        <f>VLOOKUP(H130,References!$B$7:$F$198,5,FALSE)</f>
        <v>61</v>
      </c>
    </row>
    <row r="131" spans="1:9" ht="16" x14ac:dyDescent="0.2">
      <c r="A131" s="819"/>
      <c r="B131" s="965"/>
      <c r="C131" s="547" t="s">
        <v>891</v>
      </c>
      <c r="D131" s="518" t="s">
        <v>365</v>
      </c>
      <c r="E131" s="62" t="s">
        <v>567</v>
      </c>
      <c r="F131" s="97" t="s">
        <v>94</v>
      </c>
      <c r="G131" s="97" t="s">
        <v>574</v>
      </c>
      <c r="H131" s="106" t="s">
        <v>514</v>
      </c>
      <c r="I131" s="135">
        <f>VLOOKUP(H131,References!$B$7:$F$198,5,FALSE)</f>
        <v>67</v>
      </c>
    </row>
    <row r="132" spans="1:9" ht="16" x14ac:dyDescent="0.2">
      <c r="A132" s="819"/>
      <c r="B132" s="965"/>
      <c r="C132" s="562" t="s">
        <v>892</v>
      </c>
      <c r="D132" s="517" t="s">
        <v>373</v>
      </c>
      <c r="E132" s="416" t="s">
        <v>568</v>
      </c>
      <c r="F132" s="101" t="s">
        <v>94</v>
      </c>
      <c r="G132" s="101" t="s">
        <v>575</v>
      </c>
      <c r="H132" s="109" t="s">
        <v>585</v>
      </c>
      <c r="I132" s="190">
        <f>VLOOKUP(H132,References!$B$7:$F$198,5,FALSE)</f>
        <v>6</v>
      </c>
    </row>
    <row r="133" spans="1:9" ht="16" x14ac:dyDescent="0.2">
      <c r="A133" s="827" t="s">
        <v>52</v>
      </c>
      <c r="B133" s="951" t="s">
        <v>53</v>
      </c>
      <c r="C133" s="547" t="s">
        <v>891</v>
      </c>
      <c r="D133" s="518" t="s">
        <v>366</v>
      </c>
      <c r="E133" s="420" t="s">
        <v>569</v>
      </c>
      <c r="F133" s="97" t="s">
        <v>96</v>
      </c>
      <c r="G133" s="97" t="s">
        <v>575</v>
      </c>
      <c r="H133" s="106" t="s">
        <v>515</v>
      </c>
      <c r="I133" s="135">
        <f>VLOOKUP(H133,References!$B$7:$F$198,5,FALSE)</f>
        <v>61</v>
      </c>
    </row>
    <row r="134" spans="1:9" ht="16" x14ac:dyDescent="0.2">
      <c r="A134" s="828"/>
      <c r="B134" s="952"/>
      <c r="C134" s="562" t="s">
        <v>892</v>
      </c>
      <c r="D134" s="517" t="s">
        <v>367</v>
      </c>
      <c r="E134" s="417" t="s">
        <v>568</v>
      </c>
      <c r="F134" s="101" t="s">
        <v>94</v>
      </c>
      <c r="G134" s="101" t="s">
        <v>575</v>
      </c>
      <c r="H134" s="109" t="s">
        <v>585</v>
      </c>
      <c r="I134" s="190">
        <f>VLOOKUP(H134,References!$B$7:$F$198,5,FALSE)</f>
        <v>6</v>
      </c>
    </row>
    <row r="135" spans="1:9" ht="16" x14ac:dyDescent="0.2">
      <c r="A135" s="819" t="s">
        <v>54</v>
      </c>
      <c r="B135" s="965" t="s">
        <v>55</v>
      </c>
      <c r="C135" s="547" t="s">
        <v>891</v>
      </c>
      <c r="D135" s="534" t="s">
        <v>374</v>
      </c>
      <c r="E135" s="62" t="s">
        <v>567</v>
      </c>
      <c r="F135" s="97" t="s">
        <v>94</v>
      </c>
      <c r="G135" s="97" t="s">
        <v>574</v>
      </c>
      <c r="H135" s="106" t="s">
        <v>514</v>
      </c>
      <c r="I135" s="135">
        <f>VLOOKUP(H135,References!$B$7:$F$198,5,FALSE)</f>
        <v>67</v>
      </c>
    </row>
    <row r="136" spans="1:9" ht="17" thickBot="1" x14ac:dyDescent="0.25">
      <c r="A136" s="881"/>
      <c r="B136" s="967"/>
      <c r="C136" s="566" t="s">
        <v>892</v>
      </c>
      <c r="D136" s="571" t="s">
        <v>375</v>
      </c>
      <c r="E136" s="210" t="s">
        <v>568</v>
      </c>
      <c r="F136" s="318" t="s">
        <v>94</v>
      </c>
      <c r="G136" s="318" t="s">
        <v>575</v>
      </c>
      <c r="H136" s="328" t="s">
        <v>585</v>
      </c>
      <c r="I136" s="139">
        <f>VLOOKUP(H136,References!$B$7:$F$198,5,FALSE)</f>
        <v>6</v>
      </c>
    </row>
    <row r="137" spans="1:9" ht="17" thickBot="1" x14ac:dyDescent="0.25">
      <c r="A137" s="329" t="s">
        <v>142</v>
      </c>
      <c r="B137" s="306" t="s">
        <v>141</v>
      </c>
      <c r="C137" s="568"/>
      <c r="D137" s="563"/>
      <c r="E137" s="418"/>
      <c r="F137" s="307"/>
      <c r="G137" s="307"/>
      <c r="H137" s="307"/>
      <c r="I137" s="343"/>
    </row>
    <row r="138" spans="1:9" ht="16" x14ac:dyDescent="0.2">
      <c r="A138" s="846" t="s">
        <v>56</v>
      </c>
      <c r="B138" s="966" t="s">
        <v>57</v>
      </c>
      <c r="C138" s="554" t="s">
        <v>891</v>
      </c>
      <c r="D138" s="572" t="s">
        <v>380</v>
      </c>
      <c r="E138" s="205" t="s">
        <v>567</v>
      </c>
      <c r="F138" s="315" t="s">
        <v>94</v>
      </c>
      <c r="G138" s="315" t="s">
        <v>576</v>
      </c>
      <c r="H138" s="316" t="s">
        <v>101</v>
      </c>
      <c r="I138" s="134">
        <f>VLOOKUP(H138,References!$B$7:$F$198,5,FALSE)</f>
        <v>25</v>
      </c>
    </row>
    <row r="139" spans="1:9" ht="16" x14ac:dyDescent="0.2">
      <c r="A139" s="819"/>
      <c r="B139" s="965"/>
      <c r="C139" s="547" t="s">
        <v>891</v>
      </c>
      <c r="D139" s="570" t="s">
        <v>377</v>
      </c>
      <c r="E139" s="62" t="s">
        <v>567</v>
      </c>
      <c r="F139" s="97" t="s">
        <v>96</v>
      </c>
      <c r="G139" s="97" t="s">
        <v>576</v>
      </c>
      <c r="H139" s="106" t="s">
        <v>519</v>
      </c>
      <c r="I139" s="135">
        <f>VLOOKUP(H139,References!$B$7:$F$198,5,FALSE)</f>
        <v>97</v>
      </c>
    </row>
    <row r="140" spans="1:9" ht="16" x14ac:dyDescent="0.2">
      <c r="A140" s="819"/>
      <c r="B140" s="965"/>
      <c r="C140" s="547" t="s">
        <v>891</v>
      </c>
      <c r="D140" s="570" t="s">
        <v>379</v>
      </c>
      <c r="E140" s="62" t="s">
        <v>567</v>
      </c>
      <c r="F140" s="97" t="s">
        <v>94</v>
      </c>
      <c r="G140" s="97" t="s">
        <v>574</v>
      </c>
      <c r="H140" s="106" t="s">
        <v>511</v>
      </c>
      <c r="I140" s="135">
        <f>VLOOKUP(H140,References!$B$7:$F$198,5,FALSE)</f>
        <v>30</v>
      </c>
    </row>
    <row r="141" spans="1:9" ht="16" x14ac:dyDescent="0.2">
      <c r="A141" s="819"/>
      <c r="B141" s="965"/>
      <c r="C141" s="547" t="s">
        <v>891</v>
      </c>
      <c r="D141" s="518" t="s">
        <v>383</v>
      </c>
      <c r="E141" s="62" t="s">
        <v>569</v>
      </c>
      <c r="F141" s="97" t="s">
        <v>159</v>
      </c>
      <c r="G141" s="97" t="s">
        <v>575</v>
      </c>
      <c r="H141" s="106" t="s">
        <v>512</v>
      </c>
      <c r="I141" s="135">
        <f>VLOOKUP(H141,References!$B$7:$F$198,5,FALSE)</f>
        <v>17</v>
      </c>
    </row>
    <row r="142" spans="1:9" ht="16" x14ac:dyDescent="0.2">
      <c r="A142" s="819"/>
      <c r="B142" s="965"/>
      <c r="C142" s="547" t="s">
        <v>891</v>
      </c>
      <c r="D142" s="570" t="s">
        <v>452</v>
      </c>
      <c r="E142" s="62" t="s">
        <v>567</v>
      </c>
      <c r="F142" s="97" t="s">
        <v>94</v>
      </c>
      <c r="G142" s="97" t="s">
        <v>576</v>
      </c>
      <c r="H142" s="106" t="s">
        <v>507</v>
      </c>
      <c r="I142" s="135">
        <f>VLOOKUP(H142,References!$B$7:$F$198,5,FALSE)</f>
        <v>59</v>
      </c>
    </row>
    <row r="143" spans="1:9" ht="16" x14ac:dyDescent="0.2">
      <c r="A143" s="819"/>
      <c r="B143" s="965"/>
      <c r="C143" s="547" t="s">
        <v>892</v>
      </c>
      <c r="D143" s="518" t="s">
        <v>381</v>
      </c>
      <c r="E143" s="62" t="s">
        <v>569</v>
      </c>
      <c r="F143" s="97" t="s">
        <v>96</v>
      </c>
      <c r="G143" s="97" t="s">
        <v>575</v>
      </c>
      <c r="H143" s="106" t="s">
        <v>520</v>
      </c>
      <c r="I143" s="135">
        <f>VLOOKUP(H143,References!$B$7:$F$198,5,FALSE)</f>
        <v>63</v>
      </c>
    </row>
    <row r="144" spans="1:9" ht="16" x14ac:dyDescent="0.2">
      <c r="A144" s="819"/>
      <c r="B144" s="965"/>
      <c r="C144" s="547" t="s">
        <v>891</v>
      </c>
      <c r="D144" s="570" t="s">
        <v>378</v>
      </c>
      <c r="E144" s="62" t="s">
        <v>567</v>
      </c>
      <c r="F144" s="97" t="s">
        <v>94</v>
      </c>
      <c r="G144" s="97" t="s">
        <v>574</v>
      </c>
      <c r="H144" s="106" t="s">
        <v>514</v>
      </c>
      <c r="I144" s="135">
        <f>VLOOKUP(H144,References!$B$7:$F$198,5,FALSE)</f>
        <v>67</v>
      </c>
    </row>
    <row r="145" spans="1:9" ht="16" x14ac:dyDescent="0.2">
      <c r="A145" s="819"/>
      <c r="B145" s="965"/>
      <c r="C145" s="547" t="s">
        <v>892</v>
      </c>
      <c r="D145" s="518" t="s">
        <v>384</v>
      </c>
      <c r="E145" s="62" t="s">
        <v>568</v>
      </c>
      <c r="F145" s="97" t="s">
        <v>94</v>
      </c>
      <c r="G145" s="97" t="s">
        <v>575</v>
      </c>
      <c r="H145" s="106" t="s">
        <v>585</v>
      </c>
      <c r="I145" s="135">
        <f>VLOOKUP(H145,References!$B$7:$F$198,5,FALSE)</f>
        <v>6</v>
      </c>
    </row>
    <row r="146" spans="1:9" ht="16" x14ac:dyDescent="0.2">
      <c r="A146" s="819"/>
      <c r="B146" s="965"/>
      <c r="C146" s="547" t="s">
        <v>891</v>
      </c>
      <c r="D146" s="518" t="s">
        <v>382</v>
      </c>
      <c r="E146" s="62" t="s">
        <v>569</v>
      </c>
      <c r="F146" s="97" t="s">
        <v>96</v>
      </c>
      <c r="G146" s="97" t="s">
        <v>575</v>
      </c>
      <c r="H146" s="106" t="s">
        <v>584</v>
      </c>
      <c r="I146" s="135">
        <f>VLOOKUP(H146,References!$B$7:$F$198,5,FALSE)</f>
        <v>64</v>
      </c>
    </row>
    <row r="147" spans="1:9" ht="16" x14ac:dyDescent="0.2">
      <c r="A147" s="339" t="s">
        <v>58</v>
      </c>
      <c r="B147" s="308" t="s">
        <v>59</v>
      </c>
      <c r="C147" s="557"/>
      <c r="D147" s="309"/>
      <c r="E147" s="419"/>
      <c r="F147" s="102"/>
      <c r="G147" s="102"/>
      <c r="H147" s="102"/>
      <c r="I147" s="192"/>
    </row>
    <row r="148" spans="1:9" ht="16" x14ac:dyDescent="0.2">
      <c r="A148" s="819" t="s">
        <v>60</v>
      </c>
      <c r="B148" s="965" t="s">
        <v>61</v>
      </c>
      <c r="C148" s="547" t="s">
        <v>891</v>
      </c>
      <c r="D148" s="518" t="s">
        <v>393</v>
      </c>
      <c r="E148" s="62" t="s">
        <v>569</v>
      </c>
      <c r="F148" s="97" t="s">
        <v>159</v>
      </c>
      <c r="G148" s="97" t="s">
        <v>575</v>
      </c>
      <c r="H148" s="106" t="s">
        <v>513</v>
      </c>
      <c r="I148" s="135">
        <f>VLOOKUP(H148,References!$B$7:$F$198,5,FALSE)</f>
        <v>4</v>
      </c>
    </row>
    <row r="149" spans="1:9" ht="16" x14ac:dyDescent="0.2">
      <c r="A149" s="819"/>
      <c r="B149" s="965"/>
      <c r="C149" s="547" t="s">
        <v>891</v>
      </c>
      <c r="D149" s="518" t="s">
        <v>386</v>
      </c>
      <c r="E149" s="413" t="s">
        <v>569</v>
      </c>
      <c r="F149" s="97" t="s">
        <v>96</v>
      </c>
      <c r="G149" s="97" t="s">
        <v>575</v>
      </c>
      <c r="H149" s="106" t="s">
        <v>590</v>
      </c>
      <c r="I149" s="135">
        <f>VLOOKUP(H149,References!$B$7:$F$198,5,FALSE)</f>
        <v>51</v>
      </c>
    </row>
    <row r="150" spans="1:9" ht="32" x14ac:dyDescent="0.2">
      <c r="A150" s="819"/>
      <c r="B150" s="965"/>
      <c r="C150" s="547" t="s">
        <v>891</v>
      </c>
      <c r="D150" s="518" t="s">
        <v>396</v>
      </c>
      <c r="E150" s="62" t="s">
        <v>567</v>
      </c>
      <c r="F150" s="97" t="s">
        <v>96</v>
      </c>
      <c r="G150" s="97" t="s">
        <v>576</v>
      </c>
      <c r="H150" s="106" t="s">
        <v>519</v>
      </c>
      <c r="I150" s="135">
        <f>VLOOKUP(H150,References!$B$7:$F$198,5,FALSE)</f>
        <v>97</v>
      </c>
    </row>
    <row r="151" spans="1:9" ht="16" x14ac:dyDescent="0.2">
      <c r="A151" s="819"/>
      <c r="B151" s="965"/>
      <c r="C151" s="547" t="s">
        <v>891</v>
      </c>
      <c r="D151" s="518" t="s">
        <v>385</v>
      </c>
      <c r="E151" s="413" t="s">
        <v>569</v>
      </c>
      <c r="F151" s="97" t="s">
        <v>96</v>
      </c>
      <c r="G151" s="97" t="s">
        <v>575</v>
      </c>
      <c r="H151" s="106" t="s">
        <v>522</v>
      </c>
      <c r="I151" s="135">
        <f>VLOOKUP(H151,References!$B$7:$F$198,5,FALSE)</f>
        <v>65</v>
      </c>
    </row>
    <row r="152" spans="1:9" ht="16" x14ac:dyDescent="0.2">
      <c r="A152" s="819"/>
      <c r="B152" s="965"/>
      <c r="C152" s="547" t="s">
        <v>891</v>
      </c>
      <c r="D152" s="108" t="s">
        <v>451</v>
      </c>
      <c r="E152" s="62" t="s">
        <v>567</v>
      </c>
      <c r="F152" s="97" t="s">
        <v>94</v>
      </c>
      <c r="G152" s="97" t="s">
        <v>574</v>
      </c>
      <c r="H152" s="106" t="s">
        <v>511</v>
      </c>
      <c r="I152" s="135">
        <f>VLOOKUP(H152,References!$B$7:$F$198,5,FALSE)</f>
        <v>30</v>
      </c>
    </row>
    <row r="153" spans="1:9" ht="16" x14ac:dyDescent="0.2">
      <c r="A153" s="819"/>
      <c r="B153" s="965"/>
      <c r="C153" s="547" t="s">
        <v>891</v>
      </c>
      <c r="D153" s="518" t="s">
        <v>394</v>
      </c>
      <c r="E153" s="62" t="s">
        <v>569</v>
      </c>
      <c r="F153" s="97" t="s">
        <v>159</v>
      </c>
      <c r="G153" s="97" t="s">
        <v>575</v>
      </c>
      <c r="H153" s="106" t="s">
        <v>512</v>
      </c>
      <c r="I153" s="135">
        <f>VLOOKUP(H153,References!$B$7:$F$198,5,FALSE)</f>
        <v>17</v>
      </c>
    </row>
    <row r="154" spans="1:9" ht="16" x14ac:dyDescent="0.2">
      <c r="A154" s="819"/>
      <c r="B154" s="965"/>
      <c r="C154" s="547" t="s">
        <v>891</v>
      </c>
      <c r="D154" s="518" t="s">
        <v>391</v>
      </c>
      <c r="E154" s="413" t="s">
        <v>569</v>
      </c>
      <c r="F154" s="97" t="s">
        <v>96</v>
      </c>
      <c r="G154" s="97" t="s">
        <v>575</v>
      </c>
      <c r="H154" s="106" t="s">
        <v>515</v>
      </c>
      <c r="I154" s="135">
        <f>VLOOKUP(H154,References!$B$7:$F$198,5,FALSE)</f>
        <v>61</v>
      </c>
    </row>
    <row r="155" spans="1:9" ht="16" x14ac:dyDescent="0.2">
      <c r="A155" s="819"/>
      <c r="B155" s="965"/>
      <c r="C155" s="547" t="s">
        <v>891</v>
      </c>
      <c r="D155" s="518" t="s">
        <v>390</v>
      </c>
      <c r="E155" s="413" t="s">
        <v>569</v>
      </c>
      <c r="F155" s="97" t="s">
        <v>96</v>
      </c>
      <c r="G155" s="97" t="s">
        <v>575</v>
      </c>
      <c r="H155" s="106" t="s">
        <v>517</v>
      </c>
      <c r="I155" s="135">
        <f>VLOOKUP(H155,References!$B$7:$F$198,5,FALSE)</f>
        <v>66</v>
      </c>
    </row>
    <row r="156" spans="1:9" ht="16" x14ac:dyDescent="0.2">
      <c r="A156" s="819"/>
      <c r="B156" s="965"/>
      <c r="C156" s="547" t="s">
        <v>891</v>
      </c>
      <c r="D156" s="518" t="s">
        <v>389</v>
      </c>
      <c r="E156" s="413" t="s">
        <v>569</v>
      </c>
      <c r="F156" s="97" t="s">
        <v>96</v>
      </c>
      <c r="G156" s="97" t="s">
        <v>575</v>
      </c>
      <c r="H156" s="106" t="s">
        <v>518</v>
      </c>
      <c r="I156" s="135">
        <f>VLOOKUP(H156,References!$B$7:$F$198,5,FALSE)</f>
        <v>21</v>
      </c>
    </row>
    <row r="157" spans="1:9" ht="16" x14ac:dyDescent="0.2">
      <c r="A157" s="819"/>
      <c r="B157" s="965"/>
      <c r="C157" s="547" t="s">
        <v>892</v>
      </c>
      <c r="D157" s="518" t="s">
        <v>388</v>
      </c>
      <c r="E157" s="413" t="s">
        <v>569</v>
      </c>
      <c r="F157" s="97" t="s">
        <v>96</v>
      </c>
      <c r="G157" s="97" t="s">
        <v>575</v>
      </c>
      <c r="H157" s="106" t="s">
        <v>520</v>
      </c>
      <c r="I157" s="135">
        <f>VLOOKUP(H157,References!$B$7:$F$198,5,FALSE)</f>
        <v>63</v>
      </c>
    </row>
    <row r="158" spans="1:9" ht="16" x14ac:dyDescent="0.2">
      <c r="A158" s="819"/>
      <c r="B158" s="965"/>
      <c r="C158" s="547" t="s">
        <v>892</v>
      </c>
      <c r="D158" s="518" t="s">
        <v>898</v>
      </c>
      <c r="E158" s="62" t="s">
        <v>569</v>
      </c>
      <c r="F158" s="97" t="s">
        <v>94</v>
      </c>
      <c r="G158" s="97" t="s">
        <v>575</v>
      </c>
      <c r="H158" s="106" t="s">
        <v>865</v>
      </c>
      <c r="I158" s="135">
        <f>VLOOKUP(H158,References!$B$7:$F$198,5,FALSE)</f>
        <v>86</v>
      </c>
    </row>
    <row r="159" spans="1:9" ht="16" x14ac:dyDescent="0.2">
      <c r="A159" s="819"/>
      <c r="B159" s="965"/>
      <c r="C159" s="547" t="s">
        <v>891</v>
      </c>
      <c r="D159" s="107" t="s">
        <v>397</v>
      </c>
      <c r="E159" s="62" t="s">
        <v>567</v>
      </c>
      <c r="F159" s="97" t="s">
        <v>94</v>
      </c>
      <c r="G159" s="97" t="s">
        <v>574</v>
      </c>
      <c r="H159" s="106" t="s">
        <v>514</v>
      </c>
      <c r="I159" s="135">
        <f>VLOOKUP(H159,References!$B$7:$F$198,5,FALSE)</f>
        <v>67</v>
      </c>
    </row>
    <row r="160" spans="1:9" ht="16" x14ac:dyDescent="0.2">
      <c r="A160" s="819"/>
      <c r="B160" s="965"/>
      <c r="C160" s="547" t="s">
        <v>892</v>
      </c>
      <c r="D160" s="518" t="s">
        <v>395</v>
      </c>
      <c r="E160" s="62" t="s">
        <v>568</v>
      </c>
      <c r="F160" s="97" t="s">
        <v>94</v>
      </c>
      <c r="G160" s="97" t="s">
        <v>575</v>
      </c>
      <c r="H160" s="106" t="s">
        <v>585</v>
      </c>
      <c r="I160" s="135">
        <f>VLOOKUP(H160,References!$B$7:$F$198,5,FALSE)</f>
        <v>6</v>
      </c>
    </row>
    <row r="161" spans="1:12" s="46" customFormat="1" ht="16" x14ac:dyDescent="0.2">
      <c r="A161" s="819"/>
      <c r="B161" s="965"/>
      <c r="C161" s="547" t="s">
        <v>891</v>
      </c>
      <c r="D161" s="518" t="s">
        <v>392</v>
      </c>
      <c r="E161" s="413" t="s">
        <v>569</v>
      </c>
      <c r="F161" s="97" t="s">
        <v>96</v>
      </c>
      <c r="G161" s="97" t="s">
        <v>575</v>
      </c>
      <c r="H161" s="97" t="s">
        <v>584</v>
      </c>
      <c r="I161" s="135">
        <f>VLOOKUP(H161,References!$B$7:$F$198,5,FALSE)</f>
        <v>64</v>
      </c>
      <c r="J161" s="5"/>
      <c r="K161" s="5"/>
      <c r="L161" s="5"/>
    </row>
    <row r="162" spans="1:12" s="46" customFormat="1" ht="16" x14ac:dyDescent="0.2">
      <c r="A162" s="819"/>
      <c r="B162" s="965"/>
      <c r="C162" s="547" t="s">
        <v>891</v>
      </c>
      <c r="D162" s="518" t="s">
        <v>387</v>
      </c>
      <c r="E162" s="413" t="s">
        <v>569</v>
      </c>
      <c r="F162" s="97" t="s">
        <v>96</v>
      </c>
      <c r="G162" s="97" t="s">
        <v>575</v>
      </c>
      <c r="H162" s="106" t="s">
        <v>521</v>
      </c>
      <c r="I162" s="135">
        <f>VLOOKUP(H162,References!$B$7:$F$198,5,FALSE)</f>
        <v>62</v>
      </c>
      <c r="J162" s="5"/>
      <c r="K162" s="5"/>
      <c r="L162" s="5"/>
    </row>
    <row r="163" spans="1:12" s="46" customFormat="1" ht="16" x14ac:dyDescent="0.2">
      <c r="A163" s="819"/>
      <c r="B163" s="965"/>
      <c r="C163" s="562" t="s">
        <v>891</v>
      </c>
      <c r="D163" s="780" t="s">
        <v>1019</v>
      </c>
      <c r="E163" s="416" t="s">
        <v>653</v>
      </c>
      <c r="F163" s="101" t="s">
        <v>708</v>
      </c>
      <c r="G163" s="101" t="s">
        <v>708</v>
      </c>
      <c r="H163" s="101" t="s">
        <v>1015</v>
      </c>
      <c r="I163" s="190">
        <f>VLOOKUP(H163,References!$B$7:$F$198,5,FALSE)</f>
        <v>3</v>
      </c>
      <c r="J163" s="5"/>
      <c r="K163" s="5"/>
      <c r="L163" s="5"/>
    </row>
    <row r="164" spans="1:12" ht="16" x14ac:dyDescent="0.2">
      <c r="A164" s="827" t="s">
        <v>62</v>
      </c>
      <c r="B164" s="951" t="s">
        <v>63</v>
      </c>
      <c r="C164" s="547" t="s">
        <v>891</v>
      </c>
      <c r="D164" s="518" t="s">
        <v>398</v>
      </c>
      <c r="E164" s="420" t="s">
        <v>569</v>
      </c>
      <c r="F164" s="97" t="s">
        <v>96</v>
      </c>
      <c r="G164" s="97" t="s">
        <v>575</v>
      </c>
      <c r="H164" s="106" t="s">
        <v>590</v>
      </c>
      <c r="I164" s="135">
        <f>VLOOKUP(H164,References!$B$7:$F$198,5,FALSE)</f>
        <v>51</v>
      </c>
    </row>
    <row r="165" spans="1:12" ht="16" x14ac:dyDescent="0.2">
      <c r="A165" s="819"/>
      <c r="B165" s="965"/>
      <c r="C165" s="547" t="s">
        <v>891</v>
      </c>
      <c r="D165" s="518" t="s">
        <v>448</v>
      </c>
      <c r="E165" s="420" t="s">
        <v>569</v>
      </c>
      <c r="F165" s="97" t="s">
        <v>96</v>
      </c>
      <c r="G165" s="97" t="s">
        <v>575</v>
      </c>
      <c r="H165" s="106" t="s">
        <v>515</v>
      </c>
      <c r="I165" s="135">
        <f>VLOOKUP(H165,References!$B$7:$F$198,5,FALSE)</f>
        <v>61</v>
      </c>
    </row>
    <row r="166" spans="1:12" ht="16" x14ac:dyDescent="0.2">
      <c r="A166" s="819"/>
      <c r="B166" s="965"/>
      <c r="C166" s="547" t="s">
        <v>892</v>
      </c>
      <c r="D166" s="518" t="s">
        <v>400</v>
      </c>
      <c r="E166" s="420" t="s">
        <v>569</v>
      </c>
      <c r="F166" s="97" t="s">
        <v>96</v>
      </c>
      <c r="G166" s="97" t="s">
        <v>575</v>
      </c>
      <c r="H166" s="106" t="s">
        <v>520</v>
      </c>
      <c r="I166" s="135">
        <f>VLOOKUP(H166,References!$B$7:$F$198,5,FALSE)</f>
        <v>63</v>
      </c>
    </row>
    <row r="167" spans="1:12" ht="16" x14ac:dyDescent="0.2">
      <c r="A167" s="828"/>
      <c r="B167" s="952"/>
      <c r="C167" s="562" t="s">
        <v>891</v>
      </c>
      <c r="D167" s="517" t="s">
        <v>399</v>
      </c>
      <c r="E167" s="417" t="s">
        <v>569</v>
      </c>
      <c r="F167" s="101" t="s">
        <v>96</v>
      </c>
      <c r="G167" s="101" t="s">
        <v>575</v>
      </c>
      <c r="H167" s="109" t="s">
        <v>521</v>
      </c>
      <c r="I167" s="190">
        <f>VLOOKUP(H167,References!$B$7:$F$198,5,FALSE)</f>
        <v>62</v>
      </c>
    </row>
    <row r="168" spans="1:12" ht="16" x14ac:dyDescent="0.2">
      <c r="A168" s="833" t="s">
        <v>64</v>
      </c>
      <c r="B168" s="965" t="s">
        <v>65</v>
      </c>
      <c r="C168" s="547" t="s">
        <v>891</v>
      </c>
      <c r="D168" s="518" t="s">
        <v>449</v>
      </c>
      <c r="E168" s="62" t="s">
        <v>567</v>
      </c>
      <c r="F168" s="97" t="s">
        <v>96</v>
      </c>
      <c r="G168" s="97" t="s">
        <v>574</v>
      </c>
      <c r="H168" s="106" t="s">
        <v>505</v>
      </c>
      <c r="I168" s="135">
        <f>VLOOKUP(H168,References!$B$7:$F$198,5,FALSE)</f>
        <v>33</v>
      </c>
    </row>
    <row r="169" spans="1:12" ht="16" x14ac:dyDescent="0.2">
      <c r="A169" s="833"/>
      <c r="B169" s="965"/>
      <c r="C169" s="547" t="s">
        <v>891</v>
      </c>
      <c r="D169" s="518" t="s">
        <v>418</v>
      </c>
      <c r="E169" s="62" t="s">
        <v>567</v>
      </c>
      <c r="F169" s="97" t="s">
        <v>98</v>
      </c>
      <c r="G169" s="97" t="s">
        <v>576</v>
      </c>
      <c r="H169" s="106" t="s">
        <v>506</v>
      </c>
      <c r="I169" s="135">
        <f>VLOOKUP(H169,References!$B$7:$F$198,5,FALSE)</f>
        <v>38</v>
      </c>
    </row>
    <row r="170" spans="1:12" ht="16" x14ac:dyDescent="0.2">
      <c r="A170" s="833"/>
      <c r="B170" s="965"/>
      <c r="C170" s="547" t="s">
        <v>891</v>
      </c>
      <c r="D170" s="518" t="s">
        <v>416</v>
      </c>
      <c r="E170" s="62" t="s">
        <v>567</v>
      </c>
      <c r="F170" s="97" t="s">
        <v>100</v>
      </c>
      <c r="G170" s="97" t="s">
        <v>576</v>
      </c>
      <c r="H170" s="106" t="s">
        <v>508</v>
      </c>
      <c r="I170" s="135">
        <f>VLOOKUP(H170,References!$B$7:$F$198,5,FALSE)</f>
        <v>15</v>
      </c>
    </row>
    <row r="171" spans="1:12" ht="16" x14ac:dyDescent="0.2">
      <c r="A171" s="833"/>
      <c r="B171" s="965"/>
      <c r="C171" s="547" t="s">
        <v>891</v>
      </c>
      <c r="D171" s="518" t="s">
        <v>415</v>
      </c>
      <c r="E171" s="62" t="s">
        <v>567</v>
      </c>
      <c r="F171" s="97" t="s">
        <v>94</v>
      </c>
      <c r="G171" s="97" t="s">
        <v>576</v>
      </c>
      <c r="H171" s="106" t="s">
        <v>101</v>
      </c>
      <c r="I171" s="135">
        <f>VLOOKUP(H171,References!$B$7:$F$198,5,FALSE)</f>
        <v>25</v>
      </c>
    </row>
    <row r="172" spans="1:12" ht="16" x14ac:dyDescent="0.2">
      <c r="A172" s="833"/>
      <c r="B172" s="965"/>
      <c r="C172" s="547" t="s">
        <v>891</v>
      </c>
      <c r="D172" s="518" t="s">
        <v>450</v>
      </c>
      <c r="E172" s="512" t="s">
        <v>569</v>
      </c>
      <c r="F172" s="524" t="s">
        <v>96</v>
      </c>
      <c r="G172" s="524" t="s">
        <v>575</v>
      </c>
      <c r="H172" s="538" t="s">
        <v>510</v>
      </c>
      <c r="I172" s="511">
        <f>VLOOKUP(H172,References!$B$7:$F$198,5,FALSE)</f>
        <v>49</v>
      </c>
    </row>
    <row r="173" spans="1:12" ht="16" x14ac:dyDescent="0.2">
      <c r="A173" s="833"/>
      <c r="B173" s="965"/>
      <c r="C173" s="547" t="s">
        <v>891</v>
      </c>
      <c r="D173" s="518" t="s">
        <v>408</v>
      </c>
      <c r="E173" s="512" t="s">
        <v>569</v>
      </c>
      <c r="F173" s="524" t="s">
        <v>159</v>
      </c>
      <c r="G173" s="524" t="s">
        <v>575</v>
      </c>
      <c r="H173" s="538" t="s">
        <v>513</v>
      </c>
      <c r="I173" s="511">
        <f>VLOOKUP(H173,References!$B$7:$F$198,5,FALSE)</f>
        <v>4</v>
      </c>
    </row>
    <row r="174" spans="1:12" ht="16" x14ac:dyDescent="0.2">
      <c r="A174" s="833"/>
      <c r="B174" s="965"/>
      <c r="C174" s="547" t="s">
        <v>891</v>
      </c>
      <c r="D174" s="518" t="s">
        <v>414</v>
      </c>
      <c r="E174" s="512" t="s">
        <v>567</v>
      </c>
      <c r="F174" s="524" t="s">
        <v>96</v>
      </c>
      <c r="G174" s="524" t="s">
        <v>576</v>
      </c>
      <c r="H174" s="538" t="s">
        <v>509</v>
      </c>
      <c r="I174" s="511">
        <f>VLOOKUP(H174,References!$B$7:$F$198,5,FALSE)</f>
        <v>5</v>
      </c>
    </row>
    <row r="175" spans="1:12" ht="16" x14ac:dyDescent="0.2">
      <c r="A175" s="833"/>
      <c r="B175" s="965"/>
      <c r="C175" s="547" t="s">
        <v>892</v>
      </c>
      <c r="D175" s="518" t="s">
        <v>402</v>
      </c>
      <c r="E175" s="542" t="s">
        <v>569</v>
      </c>
      <c r="F175" s="524" t="s">
        <v>96</v>
      </c>
      <c r="G175" s="524" t="s">
        <v>575</v>
      </c>
      <c r="H175" s="538" t="s">
        <v>590</v>
      </c>
      <c r="I175" s="511">
        <f>VLOOKUP(H175,References!$B$7:$F$198,5,FALSE)</f>
        <v>51</v>
      </c>
    </row>
    <row r="176" spans="1:12" ht="16" x14ac:dyDescent="0.2">
      <c r="A176" s="833"/>
      <c r="B176" s="965"/>
      <c r="C176" s="547" t="s">
        <v>891</v>
      </c>
      <c r="D176" s="518" t="s">
        <v>300</v>
      </c>
      <c r="E176" s="542" t="s">
        <v>569</v>
      </c>
      <c r="F176" s="524" t="s">
        <v>96</v>
      </c>
      <c r="G176" s="524" t="s">
        <v>575</v>
      </c>
      <c r="H176" s="538" t="s">
        <v>522</v>
      </c>
      <c r="I176" s="511">
        <f>VLOOKUP(H176,References!$B$7:$F$198,5,FALSE)</f>
        <v>65</v>
      </c>
    </row>
    <row r="177" spans="1:9" ht="16" x14ac:dyDescent="0.2">
      <c r="A177" s="833"/>
      <c r="B177" s="965"/>
      <c r="C177" s="547" t="s">
        <v>891</v>
      </c>
      <c r="D177" s="518" t="s">
        <v>401</v>
      </c>
      <c r="E177" s="542" t="s">
        <v>569</v>
      </c>
      <c r="F177" s="524" t="s">
        <v>96</v>
      </c>
      <c r="G177" s="524" t="s">
        <v>575</v>
      </c>
      <c r="H177" s="538" t="s">
        <v>601</v>
      </c>
      <c r="I177" s="511">
        <f>VLOOKUP(H177,References!$B$7:$F$198,5,FALSE)</f>
        <v>94</v>
      </c>
    </row>
    <row r="178" spans="1:9" ht="16" x14ac:dyDescent="0.2">
      <c r="A178" s="833"/>
      <c r="B178" s="965"/>
      <c r="C178" s="547" t="s">
        <v>891</v>
      </c>
      <c r="D178" s="518" t="s">
        <v>411</v>
      </c>
      <c r="E178" s="512" t="s">
        <v>567</v>
      </c>
      <c r="F178" s="524" t="s">
        <v>96</v>
      </c>
      <c r="G178" s="524" t="s">
        <v>576</v>
      </c>
      <c r="H178" s="538" t="s">
        <v>519</v>
      </c>
      <c r="I178" s="511">
        <f>VLOOKUP(H178,References!$B$7:$F$198,5,FALSE)</f>
        <v>97</v>
      </c>
    </row>
    <row r="179" spans="1:9" ht="16" x14ac:dyDescent="0.2">
      <c r="A179" s="833"/>
      <c r="B179" s="965"/>
      <c r="C179" s="547" t="s">
        <v>891</v>
      </c>
      <c r="D179" s="518" t="s">
        <v>413</v>
      </c>
      <c r="E179" s="512" t="s">
        <v>567</v>
      </c>
      <c r="F179" s="524" t="s">
        <v>94</v>
      </c>
      <c r="G179" s="524" t="s">
        <v>574</v>
      </c>
      <c r="H179" s="538" t="s">
        <v>511</v>
      </c>
      <c r="I179" s="511">
        <f>VLOOKUP(H179,References!$B$7:$F$198,5,FALSE)</f>
        <v>30</v>
      </c>
    </row>
    <row r="180" spans="1:9" ht="16" x14ac:dyDescent="0.2">
      <c r="A180" s="833"/>
      <c r="B180" s="965"/>
      <c r="C180" s="547" t="s">
        <v>891</v>
      </c>
      <c r="D180" s="518" t="s">
        <v>410</v>
      </c>
      <c r="E180" s="512" t="s">
        <v>567</v>
      </c>
      <c r="F180" s="524" t="s">
        <v>96</v>
      </c>
      <c r="G180" s="524" t="s">
        <v>575</v>
      </c>
      <c r="H180" s="538" t="s">
        <v>523</v>
      </c>
      <c r="I180" s="511">
        <f>VLOOKUP(H180,References!$B$7:$F$198,5,FALSE)</f>
        <v>16</v>
      </c>
    </row>
    <row r="181" spans="1:9" ht="16" x14ac:dyDescent="0.2">
      <c r="A181" s="833"/>
      <c r="B181" s="965"/>
      <c r="C181" s="547" t="s">
        <v>878</v>
      </c>
      <c r="D181" s="518" t="s">
        <v>883</v>
      </c>
      <c r="E181" s="512" t="s">
        <v>569</v>
      </c>
      <c r="F181" s="524" t="s">
        <v>96</v>
      </c>
      <c r="G181" s="524" t="s">
        <v>575</v>
      </c>
      <c r="H181" s="538" t="s">
        <v>512</v>
      </c>
      <c r="I181" s="511">
        <f>VLOOKUP(H181,References!$B$7:$F$198,5,FALSE)</f>
        <v>17</v>
      </c>
    </row>
    <row r="182" spans="1:9" ht="16" x14ac:dyDescent="0.2">
      <c r="A182" s="833"/>
      <c r="B182" s="965"/>
      <c r="C182" s="547" t="s">
        <v>878</v>
      </c>
      <c r="D182" s="518" t="s">
        <v>884</v>
      </c>
      <c r="E182" s="512" t="s">
        <v>569</v>
      </c>
      <c r="F182" s="524" t="s">
        <v>881</v>
      </c>
      <c r="G182" s="524" t="s">
        <v>575</v>
      </c>
      <c r="H182" s="538" t="s">
        <v>512</v>
      </c>
      <c r="I182" s="511">
        <f>VLOOKUP(H182,References!$B$7:$F$198,5,FALSE)</f>
        <v>17</v>
      </c>
    </row>
    <row r="183" spans="1:9" ht="16" x14ac:dyDescent="0.2">
      <c r="A183" s="833"/>
      <c r="B183" s="965"/>
      <c r="C183" s="547" t="s">
        <v>879</v>
      </c>
      <c r="D183" s="518" t="s">
        <v>885</v>
      </c>
      <c r="E183" s="512" t="s">
        <v>569</v>
      </c>
      <c r="F183" s="524" t="s">
        <v>96</v>
      </c>
      <c r="G183" s="524" t="s">
        <v>575</v>
      </c>
      <c r="H183" s="538" t="s">
        <v>512</v>
      </c>
      <c r="I183" s="511">
        <f>VLOOKUP(H183,References!$B$7:$F$198,5,FALSE)</f>
        <v>17</v>
      </c>
    </row>
    <row r="184" spans="1:9" ht="16" x14ac:dyDescent="0.2">
      <c r="A184" s="833"/>
      <c r="B184" s="965"/>
      <c r="C184" s="547" t="s">
        <v>879</v>
      </c>
      <c r="D184" s="518" t="s">
        <v>886</v>
      </c>
      <c r="E184" s="512" t="s">
        <v>569</v>
      </c>
      <c r="F184" s="524" t="s">
        <v>881</v>
      </c>
      <c r="G184" s="524" t="s">
        <v>575</v>
      </c>
      <c r="H184" s="538" t="s">
        <v>512</v>
      </c>
      <c r="I184" s="511">
        <f>VLOOKUP(H184,References!$B$7:$F$198,5,FALSE)</f>
        <v>17</v>
      </c>
    </row>
    <row r="185" spans="1:9" ht="16" x14ac:dyDescent="0.2">
      <c r="A185" s="833"/>
      <c r="B185" s="965"/>
      <c r="C185" s="547" t="s">
        <v>891</v>
      </c>
      <c r="D185" s="518" t="s">
        <v>417</v>
      </c>
      <c r="E185" s="62" t="s">
        <v>567</v>
      </c>
      <c r="F185" s="97" t="s">
        <v>94</v>
      </c>
      <c r="G185" s="97" t="s">
        <v>576</v>
      </c>
      <c r="H185" s="106" t="s">
        <v>507</v>
      </c>
      <c r="I185" s="135">
        <f>VLOOKUP(H185,References!$B$7:$F$198,5,FALSE)</f>
        <v>59</v>
      </c>
    </row>
    <row r="186" spans="1:9" ht="16" x14ac:dyDescent="0.2">
      <c r="A186" s="833"/>
      <c r="B186" s="965"/>
      <c r="C186" s="547" t="s">
        <v>879</v>
      </c>
      <c r="D186" s="518" t="s">
        <v>893</v>
      </c>
      <c r="E186" s="512" t="s">
        <v>569</v>
      </c>
      <c r="F186" s="524" t="s">
        <v>96</v>
      </c>
      <c r="G186" s="524" t="s">
        <v>575</v>
      </c>
      <c r="H186" s="538" t="s">
        <v>515</v>
      </c>
      <c r="I186" s="511">
        <f>VLOOKUP(H186,References!$B$7:$F$198,5,FALSE)</f>
        <v>61</v>
      </c>
    </row>
    <row r="187" spans="1:9" ht="16" x14ac:dyDescent="0.2">
      <c r="A187" s="833"/>
      <c r="B187" s="965"/>
      <c r="C187" s="547" t="s">
        <v>878</v>
      </c>
      <c r="D187" s="518" t="s">
        <v>894</v>
      </c>
      <c r="E187" s="512" t="s">
        <v>569</v>
      </c>
      <c r="F187" s="524" t="s">
        <v>96</v>
      </c>
      <c r="G187" s="524" t="s">
        <v>575</v>
      </c>
      <c r="H187" s="538" t="s">
        <v>515</v>
      </c>
      <c r="I187" s="511">
        <f>VLOOKUP(H187,References!$B$7:$F$198,5,FALSE)</f>
        <v>61</v>
      </c>
    </row>
    <row r="188" spans="1:9" ht="16" x14ac:dyDescent="0.2">
      <c r="A188" s="833"/>
      <c r="B188" s="965"/>
      <c r="C188" s="547" t="s">
        <v>891</v>
      </c>
      <c r="D188" s="518" t="s">
        <v>406</v>
      </c>
      <c r="E188" s="512" t="s">
        <v>569</v>
      </c>
      <c r="F188" s="524" t="s">
        <v>96</v>
      </c>
      <c r="G188" s="524" t="s">
        <v>575</v>
      </c>
      <c r="H188" s="538" t="s">
        <v>517</v>
      </c>
      <c r="I188" s="511">
        <f>VLOOKUP(H188,References!$B$7:$F$198,5,FALSE)</f>
        <v>66</v>
      </c>
    </row>
    <row r="189" spans="1:9" ht="16" x14ac:dyDescent="0.2">
      <c r="A189" s="833"/>
      <c r="B189" s="965"/>
      <c r="C189" s="547" t="s">
        <v>891</v>
      </c>
      <c r="D189" s="518" t="s">
        <v>409</v>
      </c>
      <c r="E189" s="512" t="s">
        <v>570</v>
      </c>
      <c r="F189" s="524" t="s">
        <v>160</v>
      </c>
      <c r="G189" s="524" t="s">
        <v>573</v>
      </c>
      <c r="H189" s="538" t="s">
        <v>498</v>
      </c>
      <c r="I189" s="511">
        <f>VLOOKUP(H189,References!$B$7:$F$198,5,FALSE)</f>
        <v>89</v>
      </c>
    </row>
    <row r="190" spans="1:9" ht="16" x14ac:dyDescent="0.2">
      <c r="A190" s="833"/>
      <c r="B190" s="965"/>
      <c r="C190" s="547" t="s">
        <v>891</v>
      </c>
      <c r="D190" s="518" t="s">
        <v>405</v>
      </c>
      <c r="E190" s="512" t="s">
        <v>569</v>
      </c>
      <c r="F190" s="524" t="s">
        <v>96</v>
      </c>
      <c r="G190" s="524" t="s">
        <v>575</v>
      </c>
      <c r="H190" s="538" t="s">
        <v>518</v>
      </c>
      <c r="I190" s="511">
        <f>VLOOKUP(H190,References!$B$7:$F$198,5,FALSE)</f>
        <v>21</v>
      </c>
    </row>
    <row r="191" spans="1:9" ht="16" x14ac:dyDescent="0.2">
      <c r="A191" s="833"/>
      <c r="B191" s="965"/>
      <c r="C191" s="547" t="s">
        <v>892</v>
      </c>
      <c r="D191" s="518" t="s">
        <v>899</v>
      </c>
      <c r="E191" s="512" t="s">
        <v>569</v>
      </c>
      <c r="F191" s="524" t="s">
        <v>94</v>
      </c>
      <c r="G191" s="524" t="s">
        <v>575</v>
      </c>
      <c r="H191" s="538" t="s">
        <v>865</v>
      </c>
      <c r="I191" s="511">
        <f>VLOOKUP(H191,References!$B$7:$F$198,5,FALSE)</f>
        <v>86</v>
      </c>
    </row>
    <row r="192" spans="1:9" ht="16" x14ac:dyDescent="0.2">
      <c r="A192" s="833"/>
      <c r="B192" s="965"/>
      <c r="C192" s="547" t="s">
        <v>892</v>
      </c>
      <c r="D192" s="518" t="s">
        <v>404</v>
      </c>
      <c r="E192" s="512" t="s">
        <v>569</v>
      </c>
      <c r="F192" s="524" t="s">
        <v>96</v>
      </c>
      <c r="G192" s="524" t="s">
        <v>575</v>
      </c>
      <c r="H192" s="538" t="s">
        <v>520</v>
      </c>
      <c r="I192" s="511">
        <f>VLOOKUP(H192,References!$B$7:$F$198,5,FALSE)</f>
        <v>63</v>
      </c>
    </row>
    <row r="193" spans="1:12" ht="16" x14ac:dyDescent="0.2">
      <c r="A193" s="833"/>
      <c r="B193" s="965"/>
      <c r="C193" s="547" t="s">
        <v>891</v>
      </c>
      <c r="D193" s="518" t="s">
        <v>412</v>
      </c>
      <c r="E193" s="512" t="s">
        <v>567</v>
      </c>
      <c r="F193" s="524" t="s">
        <v>94</v>
      </c>
      <c r="G193" s="524" t="s">
        <v>574</v>
      </c>
      <c r="H193" s="538" t="s">
        <v>514</v>
      </c>
      <c r="I193" s="511">
        <f>VLOOKUP(H193,References!$B$7:$F$198,5,FALSE)</f>
        <v>67</v>
      </c>
    </row>
    <row r="194" spans="1:12" ht="16" x14ac:dyDescent="0.2">
      <c r="A194" s="833"/>
      <c r="B194" s="965"/>
      <c r="C194" s="547" t="s">
        <v>891</v>
      </c>
      <c r="D194" s="518" t="s">
        <v>407</v>
      </c>
      <c r="E194" s="512" t="s">
        <v>569</v>
      </c>
      <c r="F194" s="524" t="s">
        <v>96</v>
      </c>
      <c r="G194" s="524" t="s">
        <v>575</v>
      </c>
      <c r="H194" s="524" t="s">
        <v>584</v>
      </c>
      <c r="I194" s="511">
        <f>VLOOKUP(H194,References!$B$7:$F$198,5,FALSE)</f>
        <v>64</v>
      </c>
    </row>
    <row r="195" spans="1:12" ht="16" x14ac:dyDescent="0.2">
      <c r="A195" s="833"/>
      <c r="B195" s="965"/>
      <c r="C195" s="547" t="s">
        <v>892</v>
      </c>
      <c r="D195" s="518" t="s">
        <v>463</v>
      </c>
      <c r="E195" s="512" t="s">
        <v>568</v>
      </c>
      <c r="F195" s="524" t="s">
        <v>94</v>
      </c>
      <c r="G195" s="524" t="s">
        <v>575</v>
      </c>
      <c r="H195" s="538" t="s">
        <v>585</v>
      </c>
      <c r="I195" s="511">
        <f>VLOOKUP(H195,References!$B$7:$F$198,5,FALSE)</f>
        <v>6</v>
      </c>
    </row>
    <row r="196" spans="1:12" ht="16" x14ac:dyDescent="0.2">
      <c r="A196" s="833"/>
      <c r="B196" s="965"/>
      <c r="C196" s="547" t="s">
        <v>892</v>
      </c>
      <c r="D196" s="518" t="s">
        <v>403</v>
      </c>
      <c r="E196" s="542" t="s">
        <v>569</v>
      </c>
      <c r="F196" s="524" t="s">
        <v>96</v>
      </c>
      <c r="G196" s="524" t="s">
        <v>575</v>
      </c>
      <c r="H196" s="538" t="s">
        <v>521</v>
      </c>
      <c r="I196" s="511">
        <f>VLOOKUP(H196,References!$B$7:$F$198,5,FALSE)</f>
        <v>62</v>
      </c>
    </row>
    <row r="197" spans="1:12" s="46" customFormat="1" ht="16" x14ac:dyDescent="0.2">
      <c r="A197" s="833"/>
      <c r="B197" s="965"/>
      <c r="C197" s="547" t="s">
        <v>878</v>
      </c>
      <c r="D197" s="518" t="s">
        <v>690</v>
      </c>
      <c r="E197" s="567" t="s">
        <v>569</v>
      </c>
      <c r="F197" s="524" t="s">
        <v>96</v>
      </c>
      <c r="G197" s="524" t="s">
        <v>575</v>
      </c>
      <c r="H197" s="538" t="s">
        <v>683</v>
      </c>
      <c r="I197" s="511">
        <f>VLOOKUP(H197,References!$B$7:$F$198,5,FALSE)</f>
        <v>52</v>
      </c>
      <c r="J197" s="5"/>
      <c r="K197" s="5"/>
      <c r="L197" s="5"/>
    </row>
    <row r="198" spans="1:12" s="46" customFormat="1" ht="16" x14ac:dyDescent="0.2">
      <c r="A198" s="833"/>
      <c r="B198" s="965"/>
      <c r="C198" s="547" t="s">
        <v>891</v>
      </c>
      <c r="D198" s="518" t="s">
        <v>887</v>
      </c>
      <c r="E198" s="512" t="s">
        <v>567</v>
      </c>
      <c r="F198" s="524" t="s">
        <v>889</v>
      </c>
      <c r="G198" s="524" t="s">
        <v>576</v>
      </c>
      <c r="H198" s="538" t="s">
        <v>890</v>
      </c>
      <c r="I198" s="511">
        <f>VLOOKUP(H198,References!$B$7:$F$198,5,FALSE)</f>
        <v>85</v>
      </c>
      <c r="J198" s="5"/>
      <c r="K198" s="5"/>
      <c r="L198" s="5"/>
    </row>
    <row r="199" spans="1:12" ht="16" x14ac:dyDescent="0.2">
      <c r="A199" s="340" t="s">
        <v>66</v>
      </c>
      <c r="B199" s="308" t="s">
        <v>67</v>
      </c>
      <c r="C199" s="557"/>
      <c r="D199" s="309"/>
      <c r="E199" s="419"/>
      <c r="F199" s="102"/>
      <c r="G199" s="102"/>
      <c r="H199" s="102"/>
      <c r="I199" s="192"/>
    </row>
    <row r="200" spans="1:12" ht="16" x14ac:dyDescent="0.2">
      <c r="A200" s="819" t="s">
        <v>68</v>
      </c>
      <c r="B200" s="965" t="s">
        <v>69</v>
      </c>
      <c r="C200" s="547" t="s">
        <v>891</v>
      </c>
      <c r="D200" s="534" t="s">
        <v>460</v>
      </c>
      <c r="E200" s="62" t="s">
        <v>567</v>
      </c>
      <c r="F200" s="97" t="s">
        <v>96</v>
      </c>
      <c r="G200" s="97" t="s">
        <v>574</v>
      </c>
      <c r="H200" s="106" t="s">
        <v>505</v>
      </c>
      <c r="I200" s="135">
        <f>VLOOKUP(H200,References!$B$7:$F$198,5,FALSE)</f>
        <v>33</v>
      </c>
    </row>
    <row r="201" spans="1:12" s="46" customFormat="1" ht="16" x14ac:dyDescent="0.2">
      <c r="A201" s="819"/>
      <c r="B201" s="965"/>
      <c r="C201" s="547" t="s">
        <v>892</v>
      </c>
      <c r="D201" s="518" t="s">
        <v>871</v>
      </c>
      <c r="E201" s="62" t="s">
        <v>569</v>
      </c>
      <c r="F201" s="97" t="s">
        <v>94</v>
      </c>
      <c r="G201" s="97" t="s">
        <v>575</v>
      </c>
      <c r="H201" s="106" t="s">
        <v>865</v>
      </c>
      <c r="I201" s="135">
        <f>VLOOKUP(H201,References!$B$7:$F$198,5,FALSE)</f>
        <v>86</v>
      </c>
      <c r="J201" s="5"/>
      <c r="K201" s="5"/>
      <c r="L201" s="5"/>
    </row>
    <row r="202" spans="1:12" ht="17" thickBot="1" x14ac:dyDescent="0.25">
      <c r="A202" s="881"/>
      <c r="B202" s="967"/>
      <c r="C202" s="566" t="s">
        <v>892</v>
      </c>
      <c r="D202" s="571" t="s">
        <v>442</v>
      </c>
      <c r="E202" s="210" t="s">
        <v>568</v>
      </c>
      <c r="F202" s="318" t="s">
        <v>94</v>
      </c>
      <c r="G202" s="318" t="s">
        <v>575</v>
      </c>
      <c r="H202" s="328" t="s">
        <v>585</v>
      </c>
      <c r="I202" s="139">
        <f>VLOOKUP(H202,References!$B$7:$F$198,5,FALSE)</f>
        <v>6</v>
      </c>
    </row>
    <row r="203" spans="1:12" ht="17" thickBot="1" x14ac:dyDescent="0.25">
      <c r="A203" s="329" t="s">
        <v>143</v>
      </c>
      <c r="B203" s="306" t="s">
        <v>144</v>
      </c>
      <c r="C203" s="568"/>
      <c r="D203" s="307"/>
      <c r="E203" s="418"/>
      <c r="F203" s="307"/>
      <c r="G203" s="307"/>
      <c r="H203" s="307"/>
      <c r="I203" s="343"/>
    </row>
    <row r="204" spans="1:12" ht="16" x14ac:dyDescent="0.2">
      <c r="A204" s="335" t="s">
        <v>132</v>
      </c>
      <c r="B204" s="237" t="s">
        <v>131</v>
      </c>
      <c r="C204" s="554"/>
      <c r="D204" s="314"/>
      <c r="E204" s="421"/>
      <c r="F204" s="315"/>
      <c r="G204" s="315"/>
      <c r="H204" s="315"/>
      <c r="I204" s="259"/>
    </row>
    <row r="205" spans="1:12" ht="17" thickBot="1" x14ac:dyDescent="0.25">
      <c r="A205" s="336" t="s">
        <v>1</v>
      </c>
      <c r="B205" s="279" t="s">
        <v>130</v>
      </c>
      <c r="C205" s="565" t="s">
        <v>891</v>
      </c>
      <c r="D205" s="338" t="s">
        <v>337</v>
      </c>
      <c r="E205" s="422" t="s">
        <v>570</v>
      </c>
      <c r="F205" s="320" t="s">
        <v>160</v>
      </c>
      <c r="G205" s="320" t="s">
        <v>573</v>
      </c>
      <c r="H205" s="327" t="s">
        <v>495</v>
      </c>
      <c r="I205" s="135">
        <f>VLOOKUP(H205,References!$B$7:$F$198,5,FALSE)</f>
        <v>27</v>
      </c>
    </row>
    <row r="206" spans="1:12" ht="17" thickBot="1" x14ac:dyDescent="0.25">
      <c r="A206" s="329" t="s">
        <v>145</v>
      </c>
      <c r="B206" s="306" t="s">
        <v>146</v>
      </c>
      <c r="C206" s="568"/>
      <c r="D206" s="307"/>
      <c r="E206" s="423"/>
      <c r="F206" s="307"/>
      <c r="G206" s="307"/>
      <c r="H206" s="307"/>
      <c r="I206" s="343"/>
    </row>
    <row r="207" spans="1:12" ht="16" x14ac:dyDescent="0.2">
      <c r="A207" s="335" t="s">
        <v>73</v>
      </c>
      <c r="B207" s="604" t="s">
        <v>70</v>
      </c>
      <c r="C207" s="634"/>
      <c r="D207" s="635"/>
      <c r="E207" s="636"/>
      <c r="F207" s="637"/>
      <c r="G207" s="637"/>
      <c r="H207" s="637"/>
      <c r="I207" s="259"/>
    </row>
    <row r="208" spans="1:12" ht="16" x14ac:dyDescent="0.2">
      <c r="A208" s="827" t="s">
        <v>74</v>
      </c>
      <c r="B208" s="951" t="s">
        <v>71</v>
      </c>
      <c r="C208" s="547" t="s">
        <v>891</v>
      </c>
      <c r="D208" s="518" t="s">
        <v>464</v>
      </c>
      <c r="E208" s="425" t="s">
        <v>569</v>
      </c>
      <c r="F208" s="97" t="s">
        <v>96</v>
      </c>
      <c r="G208" s="97" t="s">
        <v>575</v>
      </c>
      <c r="H208" s="106" t="s">
        <v>522</v>
      </c>
      <c r="I208" s="135">
        <f>VLOOKUP(H208,References!$B$7:$F$198,5,FALSE)</f>
        <v>65</v>
      </c>
    </row>
    <row r="209" spans="1:12" ht="16" x14ac:dyDescent="0.2">
      <c r="A209" s="819"/>
      <c r="B209" s="965"/>
      <c r="C209" s="547" t="s">
        <v>891</v>
      </c>
      <c r="D209" s="518" t="s">
        <v>421</v>
      </c>
      <c r="E209" s="425" t="s">
        <v>569</v>
      </c>
      <c r="F209" s="97" t="s">
        <v>96</v>
      </c>
      <c r="G209" s="97" t="s">
        <v>575</v>
      </c>
      <c r="H209" s="106" t="s">
        <v>517</v>
      </c>
      <c r="I209" s="135">
        <f>VLOOKUP(H209,References!$B$7:$F$198,5,FALSE)</f>
        <v>66</v>
      </c>
    </row>
    <row r="210" spans="1:12" ht="16" x14ac:dyDescent="0.2">
      <c r="A210" s="819"/>
      <c r="B210" s="965"/>
      <c r="C210" s="547" t="s">
        <v>892</v>
      </c>
      <c r="D210" s="518" t="s">
        <v>420</v>
      </c>
      <c r="E210" s="425" t="s">
        <v>569</v>
      </c>
      <c r="F210" s="97" t="s">
        <v>96</v>
      </c>
      <c r="G210" s="97" t="s">
        <v>575</v>
      </c>
      <c r="H210" s="106" t="s">
        <v>520</v>
      </c>
      <c r="I210" s="135">
        <f>VLOOKUP(H210,References!$B$7:$F$198,5,FALSE)</f>
        <v>63</v>
      </c>
    </row>
    <row r="211" spans="1:12" ht="16" x14ac:dyDescent="0.2">
      <c r="A211" s="819"/>
      <c r="B211" s="965"/>
      <c r="C211" s="547" t="s">
        <v>892</v>
      </c>
      <c r="D211" s="518" t="s">
        <v>873</v>
      </c>
      <c r="E211" s="62" t="s">
        <v>569</v>
      </c>
      <c r="F211" s="97" t="s">
        <v>94</v>
      </c>
      <c r="G211" s="97" t="s">
        <v>575</v>
      </c>
      <c r="H211" s="106" t="s">
        <v>865</v>
      </c>
      <c r="I211" s="135">
        <f>VLOOKUP(H211,References!$B$7:$F$198,5,FALSE)</f>
        <v>86</v>
      </c>
    </row>
    <row r="212" spans="1:12" s="46" customFormat="1" ht="16" x14ac:dyDescent="0.2">
      <c r="A212" s="819"/>
      <c r="B212" s="965"/>
      <c r="C212" s="547" t="s">
        <v>891</v>
      </c>
      <c r="D212" s="518" t="s">
        <v>419</v>
      </c>
      <c r="E212" s="425" t="s">
        <v>569</v>
      </c>
      <c r="F212" s="97" t="s">
        <v>96</v>
      </c>
      <c r="G212" s="97" t="s">
        <v>575</v>
      </c>
      <c r="H212" s="106" t="s">
        <v>521</v>
      </c>
      <c r="I212" s="135">
        <f>VLOOKUP(H212,References!$B$7:$F$198,5,FALSE)</f>
        <v>62</v>
      </c>
      <c r="J212" s="5"/>
      <c r="K212" s="5"/>
      <c r="L212" s="5"/>
    </row>
    <row r="213" spans="1:12" ht="16" x14ac:dyDescent="0.2">
      <c r="A213" s="828"/>
      <c r="B213" s="952"/>
      <c r="C213" s="562" t="s">
        <v>892</v>
      </c>
      <c r="D213" s="517" t="s">
        <v>422</v>
      </c>
      <c r="E213" s="426" t="s">
        <v>568</v>
      </c>
      <c r="F213" s="101" t="s">
        <v>94</v>
      </c>
      <c r="G213" s="101" t="s">
        <v>575</v>
      </c>
      <c r="H213" s="109" t="s">
        <v>585</v>
      </c>
      <c r="I213" s="190">
        <f>VLOOKUP(H213,References!$B$7:$F$198,5,FALSE)</f>
        <v>6</v>
      </c>
    </row>
    <row r="214" spans="1:12" ht="16" x14ac:dyDescent="0.2">
      <c r="A214" s="827" t="s">
        <v>75</v>
      </c>
      <c r="B214" s="951" t="s">
        <v>72</v>
      </c>
      <c r="C214" s="547" t="s">
        <v>892</v>
      </c>
      <c r="D214" s="518" t="s">
        <v>874</v>
      </c>
      <c r="E214" s="62" t="s">
        <v>569</v>
      </c>
      <c r="F214" s="97" t="s">
        <v>94</v>
      </c>
      <c r="G214" s="97" t="s">
        <v>575</v>
      </c>
      <c r="H214" s="106" t="s">
        <v>865</v>
      </c>
      <c r="I214" s="135">
        <f>VLOOKUP(H214,References!$B$7:$F$198,5,FALSE)</f>
        <v>86</v>
      </c>
    </row>
    <row r="215" spans="1:12" s="46" customFormat="1" ht="16" x14ac:dyDescent="0.2">
      <c r="A215" s="828"/>
      <c r="B215" s="952"/>
      <c r="C215" s="562" t="s">
        <v>892</v>
      </c>
      <c r="D215" s="638" t="s">
        <v>423</v>
      </c>
      <c r="E215" s="426" t="s">
        <v>568</v>
      </c>
      <c r="F215" s="101" t="s">
        <v>94</v>
      </c>
      <c r="G215" s="101" t="s">
        <v>575</v>
      </c>
      <c r="H215" s="109" t="s">
        <v>585</v>
      </c>
      <c r="I215" s="190">
        <f>VLOOKUP(H215,References!$B$7:$F$198,5,FALSE)</f>
        <v>6</v>
      </c>
      <c r="J215" s="5"/>
      <c r="K215" s="5"/>
      <c r="L215" s="5"/>
    </row>
    <row r="216" spans="1:12" ht="17" thickBot="1" x14ac:dyDescent="0.25">
      <c r="A216" s="336" t="s">
        <v>190</v>
      </c>
      <c r="B216" s="337" t="s">
        <v>191</v>
      </c>
      <c r="C216" s="566"/>
      <c r="D216" s="571"/>
      <c r="E216" s="428"/>
      <c r="F216" s="318"/>
      <c r="G216" s="318"/>
      <c r="H216" s="328"/>
      <c r="I216" s="139"/>
    </row>
    <row r="217" spans="1:12" ht="17" thickBot="1" x14ac:dyDescent="0.25">
      <c r="A217" s="329" t="s">
        <v>0</v>
      </c>
      <c r="B217" s="306" t="s">
        <v>157</v>
      </c>
      <c r="C217" s="568"/>
      <c r="D217" s="563"/>
      <c r="E217" s="423"/>
      <c r="F217" s="307"/>
      <c r="G217" s="307"/>
      <c r="H217" s="307"/>
      <c r="I217" s="343"/>
    </row>
    <row r="218" spans="1:12" x14ac:dyDescent="0.2">
      <c r="A218" s="733" t="s">
        <v>998</v>
      </c>
      <c r="B218" s="734" t="s">
        <v>1013</v>
      </c>
      <c r="C218" s="735"/>
      <c r="D218" s="736"/>
      <c r="E218" s="636"/>
      <c r="F218" s="637"/>
      <c r="G218" s="637"/>
      <c r="H218" s="637"/>
      <c r="I218" s="737"/>
    </row>
    <row r="219" spans="1:12" x14ac:dyDescent="0.2">
      <c r="A219" s="731" t="s">
        <v>1002</v>
      </c>
      <c r="B219" s="730" t="s">
        <v>1012</v>
      </c>
      <c r="C219" s="552"/>
      <c r="D219" s="531"/>
      <c r="E219" s="427"/>
      <c r="F219" s="102"/>
      <c r="G219" s="102"/>
      <c r="H219" s="102"/>
      <c r="I219" s="738"/>
    </row>
    <row r="220" spans="1:12" ht="16" x14ac:dyDescent="0.2">
      <c r="A220" s="819" t="s">
        <v>76</v>
      </c>
      <c r="B220" s="965" t="s">
        <v>108</v>
      </c>
      <c r="C220" s="547" t="s">
        <v>891</v>
      </c>
      <c r="D220" s="518" t="s">
        <v>428</v>
      </c>
      <c r="E220" s="732" t="s">
        <v>569</v>
      </c>
      <c r="F220" s="97" t="s">
        <v>159</v>
      </c>
      <c r="G220" s="97" t="s">
        <v>575</v>
      </c>
      <c r="H220" s="106" t="s">
        <v>513</v>
      </c>
      <c r="I220" s="135">
        <f>VLOOKUP(H220,References!$B$7:$F$198,5,FALSE)</f>
        <v>4</v>
      </c>
    </row>
    <row r="221" spans="1:12" ht="16" x14ac:dyDescent="0.2">
      <c r="A221" s="819"/>
      <c r="B221" s="965"/>
      <c r="C221" s="547" t="s">
        <v>891</v>
      </c>
      <c r="D221" s="518" t="s">
        <v>431</v>
      </c>
      <c r="E221" s="62" t="s">
        <v>567</v>
      </c>
      <c r="F221" s="97" t="s">
        <v>96</v>
      </c>
      <c r="G221" s="97" t="s">
        <v>576</v>
      </c>
      <c r="H221" s="106" t="s">
        <v>509</v>
      </c>
      <c r="I221" s="135">
        <f>VLOOKUP(H221,References!$B$7:$F$198,5,FALSE)</f>
        <v>5</v>
      </c>
    </row>
    <row r="222" spans="1:12" ht="16" x14ac:dyDescent="0.2">
      <c r="A222" s="819"/>
      <c r="B222" s="965"/>
      <c r="C222" s="547" t="s">
        <v>891</v>
      </c>
      <c r="D222" s="518" t="s">
        <v>429</v>
      </c>
      <c r="E222" s="62" t="s">
        <v>569</v>
      </c>
      <c r="F222" s="97" t="s">
        <v>159</v>
      </c>
      <c r="G222" s="97" t="s">
        <v>575</v>
      </c>
      <c r="H222" s="106" t="s">
        <v>512</v>
      </c>
      <c r="I222" s="135">
        <f>VLOOKUP(H222,References!$B$7:$F$198,5,FALSE)</f>
        <v>17</v>
      </c>
    </row>
    <row r="223" spans="1:12" ht="16" x14ac:dyDescent="0.2">
      <c r="A223" s="819"/>
      <c r="B223" s="965"/>
      <c r="C223" s="547" t="s">
        <v>891</v>
      </c>
      <c r="D223" s="518" t="s">
        <v>427</v>
      </c>
      <c r="E223" s="732" t="s">
        <v>569</v>
      </c>
      <c r="F223" s="97" t="s">
        <v>96</v>
      </c>
      <c r="G223" s="97" t="s">
        <v>575</v>
      </c>
      <c r="H223" s="106" t="s">
        <v>515</v>
      </c>
      <c r="I223" s="135">
        <f>VLOOKUP(H223,References!$B$7:$F$198,5,FALSE)</f>
        <v>61</v>
      </c>
    </row>
    <row r="224" spans="1:12" ht="16" x14ac:dyDescent="0.2">
      <c r="A224" s="819"/>
      <c r="B224" s="965"/>
      <c r="C224" s="547" t="s">
        <v>892</v>
      </c>
      <c r="D224" s="518" t="s">
        <v>426</v>
      </c>
      <c r="E224" s="732" t="s">
        <v>569</v>
      </c>
      <c r="F224" s="97" t="s">
        <v>96</v>
      </c>
      <c r="G224" s="97" t="s">
        <v>575</v>
      </c>
      <c r="H224" s="106" t="s">
        <v>520</v>
      </c>
      <c r="I224" s="135">
        <f>VLOOKUP(H224,References!$B$7:$F$198,5,FALSE)</f>
        <v>63</v>
      </c>
    </row>
    <row r="225" spans="1:12" ht="16" x14ac:dyDescent="0.2">
      <c r="A225" s="819"/>
      <c r="B225" s="965"/>
      <c r="C225" s="547" t="s">
        <v>892</v>
      </c>
      <c r="D225" s="518" t="s">
        <v>872</v>
      </c>
      <c r="E225" s="62" t="s">
        <v>569</v>
      </c>
      <c r="F225" s="97" t="s">
        <v>94</v>
      </c>
      <c r="G225" s="97" t="s">
        <v>575</v>
      </c>
      <c r="H225" s="106" t="s">
        <v>865</v>
      </c>
      <c r="I225" s="135">
        <f>VLOOKUP(H225,References!$B$7:$F$198,5,FALSE)</f>
        <v>86</v>
      </c>
    </row>
    <row r="226" spans="1:12" ht="16" x14ac:dyDescent="0.2">
      <c r="A226" s="819"/>
      <c r="B226" s="965"/>
      <c r="C226" s="547" t="s">
        <v>891</v>
      </c>
      <c r="D226" s="518" t="s">
        <v>424</v>
      </c>
      <c r="E226" s="62" t="s">
        <v>567</v>
      </c>
      <c r="F226" s="97" t="s">
        <v>94</v>
      </c>
      <c r="G226" s="97" t="s">
        <v>574</v>
      </c>
      <c r="H226" s="106" t="s">
        <v>514</v>
      </c>
      <c r="I226" s="135">
        <f>VLOOKUP(H226,References!$B$7:$F$198,5,FALSE)</f>
        <v>67</v>
      </c>
    </row>
    <row r="227" spans="1:12" ht="16" x14ac:dyDescent="0.2">
      <c r="A227" s="819"/>
      <c r="B227" s="965"/>
      <c r="C227" s="547" t="s">
        <v>892</v>
      </c>
      <c r="D227" s="518" t="s">
        <v>430</v>
      </c>
      <c r="E227" s="62" t="s">
        <v>568</v>
      </c>
      <c r="F227" s="97" t="s">
        <v>94</v>
      </c>
      <c r="G227" s="97" t="s">
        <v>575</v>
      </c>
      <c r="H227" s="106" t="s">
        <v>585</v>
      </c>
      <c r="I227" s="135">
        <f>VLOOKUP(H227,References!$B$7:$F$198,5,FALSE)</f>
        <v>6</v>
      </c>
    </row>
    <row r="228" spans="1:12" s="46" customFormat="1" ht="16" x14ac:dyDescent="0.2">
      <c r="A228" s="819"/>
      <c r="B228" s="965"/>
      <c r="C228" s="547" t="s">
        <v>891</v>
      </c>
      <c r="D228" s="107" t="s">
        <v>425</v>
      </c>
      <c r="E228" s="732" t="s">
        <v>569</v>
      </c>
      <c r="F228" s="97" t="s">
        <v>96</v>
      </c>
      <c r="G228" s="97" t="s">
        <v>575</v>
      </c>
      <c r="H228" s="106" t="s">
        <v>521</v>
      </c>
      <c r="I228" s="135">
        <f>VLOOKUP(H228,References!$B$7:$F$198,5,FALSE)</f>
        <v>62</v>
      </c>
      <c r="J228" s="5"/>
      <c r="K228" s="5"/>
      <c r="L228" s="5"/>
    </row>
    <row r="229" spans="1:12" s="46" customFormat="1" ht="16" x14ac:dyDescent="0.2">
      <c r="A229" s="819"/>
      <c r="B229" s="965"/>
      <c r="C229" s="547" t="s">
        <v>891</v>
      </c>
      <c r="D229" s="518" t="s">
        <v>691</v>
      </c>
      <c r="E229" s="414" t="s">
        <v>569</v>
      </c>
      <c r="F229" s="97" t="s">
        <v>96</v>
      </c>
      <c r="G229" s="97" t="s">
        <v>575</v>
      </c>
      <c r="H229" s="106" t="s">
        <v>683</v>
      </c>
      <c r="I229" s="135">
        <f>VLOOKUP(H229,References!$B$7:$F$198,5,FALSE)</f>
        <v>52</v>
      </c>
      <c r="J229" s="5"/>
      <c r="K229" s="5"/>
      <c r="L229" s="5"/>
    </row>
    <row r="230" spans="1:12" ht="16" x14ac:dyDescent="0.2">
      <c r="A230" s="819"/>
      <c r="B230" s="965"/>
      <c r="C230" s="547" t="s">
        <v>891</v>
      </c>
      <c r="D230" s="779" t="s">
        <v>1022</v>
      </c>
      <c r="E230" s="414" t="s">
        <v>653</v>
      </c>
      <c r="F230" s="97" t="s">
        <v>708</v>
      </c>
      <c r="G230" s="97" t="s">
        <v>708</v>
      </c>
      <c r="H230" s="106" t="s">
        <v>1015</v>
      </c>
      <c r="I230" s="135">
        <f>VLOOKUP(H230,References!$B$7:$F$198,5,FALSE)</f>
        <v>3</v>
      </c>
    </row>
    <row r="231" spans="1:12" ht="16" x14ac:dyDescent="0.2">
      <c r="A231" s="332" t="s">
        <v>133</v>
      </c>
      <c r="B231" s="216" t="s">
        <v>116</v>
      </c>
      <c r="C231" s="552"/>
      <c r="D231" s="309"/>
      <c r="E231" s="427"/>
      <c r="F231" s="102"/>
      <c r="G231" s="102"/>
      <c r="H231" s="102"/>
      <c r="I231" s="192"/>
    </row>
    <row r="232" spans="1:12" ht="17" thickBot="1" x14ac:dyDescent="0.25">
      <c r="A232" s="602" t="s">
        <v>134</v>
      </c>
      <c r="B232" s="212" t="s">
        <v>115</v>
      </c>
      <c r="C232" s="561" t="s">
        <v>891</v>
      </c>
      <c r="D232" s="334" t="s">
        <v>453</v>
      </c>
      <c r="E232" s="428" t="s">
        <v>569</v>
      </c>
      <c r="F232" s="318" t="s">
        <v>96</v>
      </c>
      <c r="G232" s="318" t="s">
        <v>575</v>
      </c>
      <c r="H232" s="328" t="s">
        <v>517</v>
      </c>
      <c r="I232" s="139">
        <f>VLOOKUP(H232,References!$B$7:$F$198,5,FALSE)</f>
        <v>66</v>
      </c>
    </row>
    <row r="233" spans="1:12" ht="17" thickBot="1" x14ac:dyDescent="0.25">
      <c r="A233" s="329" t="s">
        <v>148</v>
      </c>
      <c r="B233" s="306" t="s">
        <v>147</v>
      </c>
      <c r="C233" s="502"/>
      <c r="D233" s="307"/>
      <c r="E233" s="423"/>
      <c r="F233" s="307"/>
      <c r="G233" s="307"/>
      <c r="H233" s="307"/>
      <c r="I233" s="343"/>
    </row>
    <row r="234" spans="1:12" x14ac:dyDescent="0.2">
      <c r="A234" s="281" t="s">
        <v>910</v>
      </c>
      <c r="B234" s="205" t="s">
        <v>119</v>
      </c>
      <c r="C234" s="504"/>
      <c r="D234" s="314"/>
      <c r="E234" s="424"/>
      <c r="F234" s="315"/>
      <c r="G234" s="315"/>
      <c r="H234" s="315"/>
      <c r="I234" s="259"/>
    </row>
    <row r="235" spans="1:12" ht="16" x14ac:dyDescent="0.2">
      <c r="A235" s="282" t="s">
        <v>111</v>
      </c>
      <c r="B235" s="216" t="s">
        <v>106</v>
      </c>
      <c r="C235" s="503"/>
      <c r="D235" s="309"/>
      <c r="E235" s="427"/>
      <c r="F235" s="102"/>
      <c r="G235" s="102"/>
      <c r="H235" s="102"/>
      <c r="I235" s="192"/>
    </row>
    <row r="236" spans="1:12" ht="17" thickBot="1" x14ac:dyDescent="0.25">
      <c r="A236" s="283" t="s">
        <v>112</v>
      </c>
      <c r="B236" s="212" t="s">
        <v>105</v>
      </c>
      <c r="C236" s="561" t="s">
        <v>891</v>
      </c>
      <c r="D236" s="317" t="s">
        <v>376</v>
      </c>
      <c r="E236" s="428" t="s">
        <v>570</v>
      </c>
      <c r="F236" s="318" t="s">
        <v>160</v>
      </c>
      <c r="G236" s="318" t="s">
        <v>573</v>
      </c>
      <c r="H236" s="328" t="s">
        <v>498</v>
      </c>
      <c r="I236" s="135">
        <f>VLOOKUP(H236,References!$B$7:$F$198,5,FALSE)</f>
        <v>89</v>
      </c>
    </row>
    <row r="237" spans="1:12" ht="17" thickBot="1" x14ac:dyDescent="0.25">
      <c r="A237" s="329" t="s">
        <v>137</v>
      </c>
      <c r="B237" s="306" t="s">
        <v>154</v>
      </c>
      <c r="C237" s="502"/>
      <c r="D237" s="307"/>
      <c r="E237" s="423"/>
      <c r="F237" s="307"/>
      <c r="G237" s="307"/>
      <c r="H237" s="307"/>
      <c r="I237" s="343"/>
    </row>
    <row r="238" spans="1:12" x14ac:dyDescent="0.2">
      <c r="A238" s="281" t="s">
        <v>135</v>
      </c>
      <c r="B238" s="205" t="s">
        <v>136</v>
      </c>
      <c r="C238" s="504"/>
      <c r="D238" s="314"/>
      <c r="E238" s="424"/>
      <c r="F238" s="315"/>
      <c r="G238" s="315"/>
      <c r="H238" s="315"/>
      <c r="I238" s="259"/>
    </row>
    <row r="239" spans="1:12" ht="16" x14ac:dyDescent="0.2">
      <c r="A239" s="956" t="s">
        <v>78</v>
      </c>
      <c r="B239" s="953" t="s">
        <v>77</v>
      </c>
      <c r="C239" s="546" t="s">
        <v>891</v>
      </c>
      <c r="D239" s="535" t="s">
        <v>454</v>
      </c>
      <c r="E239" s="536" t="s">
        <v>567</v>
      </c>
      <c r="F239" s="527" t="s">
        <v>96</v>
      </c>
      <c r="G239" s="527" t="s">
        <v>574</v>
      </c>
      <c r="H239" s="537" t="s">
        <v>505</v>
      </c>
      <c r="I239" s="511">
        <f>VLOOKUP(H239,References!$B$7:$F$198,5,FALSE)</f>
        <v>33</v>
      </c>
    </row>
    <row r="240" spans="1:12" ht="16" x14ac:dyDescent="0.2">
      <c r="A240" s="957"/>
      <c r="B240" s="954"/>
      <c r="C240" s="556" t="s">
        <v>891</v>
      </c>
      <c r="D240" s="518" t="s">
        <v>326</v>
      </c>
      <c r="E240" s="523" t="s">
        <v>569</v>
      </c>
      <c r="F240" s="524" t="s">
        <v>96</v>
      </c>
      <c r="G240" s="524" t="s">
        <v>575</v>
      </c>
      <c r="H240" s="538" t="s">
        <v>522</v>
      </c>
      <c r="I240" s="511">
        <f>VLOOKUP(H240,References!$B$7:$F$198,5,FALSE)</f>
        <v>65</v>
      </c>
    </row>
    <row r="241" spans="1:9" ht="16" x14ac:dyDescent="0.2">
      <c r="A241" s="958"/>
      <c r="B241" s="955"/>
      <c r="C241" s="562" t="s">
        <v>891</v>
      </c>
      <c r="D241" s="517" t="s">
        <v>368</v>
      </c>
      <c r="E241" s="509" t="s">
        <v>569</v>
      </c>
      <c r="F241" s="539" t="s">
        <v>96</v>
      </c>
      <c r="G241" s="539" t="s">
        <v>575</v>
      </c>
      <c r="H241" s="540" t="s">
        <v>517</v>
      </c>
      <c r="I241" s="541">
        <f>VLOOKUP(H241,References!$B$7:$F$198,5,FALSE)</f>
        <v>66</v>
      </c>
    </row>
    <row r="242" spans="1:9" ht="16" x14ac:dyDescent="0.2">
      <c r="A242" s="957" t="s">
        <v>80</v>
      </c>
      <c r="B242" s="954" t="s">
        <v>79</v>
      </c>
      <c r="C242" s="547" t="s">
        <v>891</v>
      </c>
      <c r="D242" s="518" t="s">
        <v>455</v>
      </c>
      <c r="E242" s="512" t="s">
        <v>567</v>
      </c>
      <c r="F242" s="524" t="s">
        <v>96</v>
      </c>
      <c r="G242" s="524" t="s">
        <v>574</v>
      </c>
      <c r="H242" s="538" t="s">
        <v>505</v>
      </c>
      <c r="I242" s="511">
        <f>VLOOKUP(H242,References!$B$7:$F$198,5,FALSE)</f>
        <v>33</v>
      </c>
    </row>
    <row r="243" spans="1:9" ht="16" x14ac:dyDescent="0.2">
      <c r="A243" s="957"/>
      <c r="B243" s="954"/>
      <c r="C243" s="547" t="s">
        <v>891</v>
      </c>
      <c r="D243" s="518" t="s">
        <v>456</v>
      </c>
      <c r="E243" s="542" t="s">
        <v>569</v>
      </c>
      <c r="F243" s="524" t="s">
        <v>159</v>
      </c>
      <c r="G243" s="524" t="s">
        <v>575</v>
      </c>
      <c r="H243" s="538" t="s">
        <v>513</v>
      </c>
      <c r="I243" s="511">
        <f>VLOOKUP(H243,References!$B$7:$F$198,5,FALSE)</f>
        <v>4</v>
      </c>
    </row>
    <row r="244" spans="1:9" ht="16" x14ac:dyDescent="0.2">
      <c r="A244" s="957"/>
      <c r="B244" s="954"/>
      <c r="C244" s="556" t="s">
        <v>891</v>
      </c>
      <c r="D244" s="518" t="s">
        <v>432</v>
      </c>
      <c r="E244" s="542" t="s">
        <v>569</v>
      </c>
      <c r="F244" s="524" t="s">
        <v>96</v>
      </c>
      <c r="G244" s="524" t="s">
        <v>575</v>
      </c>
      <c r="H244" s="538" t="s">
        <v>522</v>
      </c>
      <c r="I244" s="511">
        <f>VLOOKUP(H244,References!$B$7:$F$198,5,FALSE)</f>
        <v>65</v>
      </c>
    </row>
    <row r="245" spans="1:9" ht="16" x14ac:dyDescent="0.2">
      <c r="A245" s="957"/>
      <c r="B245" s="954"/>
      <c r="C245" s="547" t="s">
        <v>891</v>
      </c>
      <c r="D245" s="518" t="s">
        <v>434</v>
      </c>
      <c r="E245" s="542" t="s">
        <v>569</v>
      </c>
      <c r="F245" s="524" t="s">
        <v>96</v>
      </c>
      <c r="G245" s="524" t="s">
        <v>575</v>
      </c>
      <c r="H245" s="538" t="s">
        <v>517</v>
      </c>
      <c r="I245" s="511">
        <f>VLOOKUP(H245,References!$B$7:$F$198,5,FALSE)</f>
        <v>66</v>
      </c>
    </row>
    <row r="246" spans="1:9" ht="17" thickBot="1" x14ac:dyDescent="0.25">
      <c r="A246" s="959"/>
      <c r="B246" s="960"/>
      <c r="C246" s="566" t="s">
        <v>891</v>
      </c>
      <c r="D246" s="516" t="s">
        <v>433</v>
      </c>
      <c r="E246" s="543" t="s">
        <v>569</v>
      </c>
      <c r="F246" s="544" t="s">
        <v>96</v>
      </c>
      <c r="G246" s="544" t="s">
        <v>575</v>
      </c>
      <c r="H246" s="545" t="s">
        <v>518</v>
      </c>
      <c r="I246" s="639">
        <f>VLOOKUP(H246,References!$B$7:$F$198,5,FALSE)</f>
        <v>21</v>
      </c>
    </row>
    <row r="247" spans="1:9" ht="17" thickBot="1" x14ac:dyDescent="0.25">
      <c r="A247" s="329" t="s">
        <v>138</v>
      </c>
      <c r="B247" s="306" t="s">
        <v>149</v>
      </c>
      <c r="C247" s="549"/>
      <c r="D247" s="307"/>
      <c r="E247" s="423"/>
      <c r="F247" s="307"/>
      <c r="G247" s="307"/>
      <c r="H247" s="307"/>
      <c r="I247" s="343"/>
    </row>
    <row r="248" spans="1:9" ht="16" x14ac:dyDescent="0.2">
      <c r="A248" s="912" t="s">
        <v>82</v>
      </c>
      <c r="B248" s="949" t="s">
        <v>81</v>
      </c>
      <c r="C248" s="550" t="s">
        <v>891</v>
      </c>
      <c r="D248" s="323" t="s">
        <v>436</v>
      </c>
      <c r="E248" s="205" t="s">
        <v>567</v>
      </c>
      <c r="F248" s="315" t="s">
        <v>92</v>
      </c>
      <c r="G248" s="315" t="s">
        <v>576</v>
      </c>
      <c r="H248" s="316" t="s">
        <v>469</v>
      </c>
      <c r="I248" s="135">
        <f>VLOOKUP(H248,References!$B$7:$F$198,5,FALSE)</f>
        <v>56</v>
      </c>
    </row>
    <row r="249" spans="1:9" ht="16" x14ac:dyDescent="0.2">
      <c r="A249" s="858"/>
      <c r="B249" s="950"/>
      <c r="C249" s="551" t="s">
        <v>891</v>
      </c>
      <c r="D249" s="110" t="s">
        <v>435</v>
      </c>
      <c r="E249" s="62" t="s">
        <v>570</v>
      </c>
      <c r="F249" s="97" t="s">
        <v>160</v>
      </c>
      <c r="G249" s="97" t="s">
        <v>573</v>
      </c>
      <c r="H249" s="106" t="s">
        <v>503</v>
      </c>
      <c r="I249" s="190">
        <f>VLOOKUP(H249,References!$B$7:$F$198,5,FALSE)</f>
        <v>81</v>
      </c>
    </row>
    <row r="250" spans="1:9" ht="16" x14ac:dyDescent="0.2">
      <c r="A250" s="282" t="s">
        <v>84</v>
      </c>
      <c r="B250" s="216" t="s">
        <v>83</v>
      </c>
      <c r="C250" s="552" t="s">
        <v>891</v>
      </c>
      <c r="D250" s="310" t="s">
        <v>457</v>
      </c>
      <c r="E250" s="200" t="s">
        <v>567</v>
      </c>
      <c r="F250" s="102" t="s">
        <v>92</v>
      </c>
      <c r="G250" s="102" t="s">
        <v>576</v>
      </c>
      <c r="H250" s="111" t="s">
        <v>469</v>
      </c>
      <c r="I250" s="192">
        <f>VLOOKUP(H250,References!$B$7:$F$67,5,FALSE)</f>
        <v>56</v>
      </c>
    </row>
    <row r="251" spans="1:9" ht="16" x14ac:dyDescent="0.2">
      <c r="A251" s="858" t="s">
        <v>86</v>
      </c>
      <c r="B251" s="950" t="s">
        <v>85</v>
      </c>
      <c r="C251" s="551" t="s">
        <v>891</v>
      </c>
      <c r="D251" s="108" t="s">
        <v>458</v>
      </c>
      <c r="E251" s="62" t="s">
        <v>567</v>
      </c>
      <c r="F251" s="97" t="s">
        <v>94</v>
      </c>
      <c r="G251" s="97" t="s">
        <v>576</v>
      </c>
      <c r="H251" s="106" t="s">
        <v>468</v>
      </c>
      <c r="I251" s="135">
        <f>VLOOKUP(H251,References!$B$7:$F$198,5,FALSE)</f>
        <v>55</v>
      </c>
    </row>
    <row r="252" spans="1:9" ht="16" x14ac:dyDescent="0.2">
      <c r="A252" s="858"/>
      <c r="B252" s="950"/>
      <c r="C252" s="551" t="s">
        <v>891</v>
      </c>
      <c r="D252" s="110" t="s">
        <v>332</v>
      </c>
      <c r="E252" s="62" t="s">
        <v>570</v>
      </c>
      <c r="F252" s="97" t="s">
        <v>160</v>
      </c>
      <c r="G252" s="97" t="s">
        <v>573</v>
      </c>
      <c r="H252" s="106" t="s">
        <v>498</v>
      </c>
      <c r="I252" s="135">
        <f>VLOOKUP(H252,References!$B$7:$F$198,5,FALSE)</f>
        <v>89</v>
      </c>
    </row>
    <row r="253" spans="1:9" ht="17" thickBot="1" x14ac:dyDescent="0.25">
      <c r="A253" s="330" t="s">
        <v>88</v>
      </c>
      <c r="B253" s="280" t="s">
        <v>87</v>
      </c>
      <c r="C253" s="553" t="s">
        <v>891</v>
      </c>
      <c r="D253" s="325" t="s">
        <v>459</v>
      </c>
      <c r="E253" s="252" t="s">
        <v>567</v>
      </c>
      <c r="F253" s="320" t="s">
        <v>92</v>
      </c>
      <c r="G253" s="320" t="s">
        <v>576</v>
      </c>
      <c r="H253" s="327" t="s">
        <v>469</v>
      </c>
      <c r="I253" s="135">
        <f>VLOOKUP(H253,References!$B$7:$F$198,5,FALSE)</f>
        <v>56</v>
      </c>
    </row>
    <row r="254" spans="1:9" ht="17" thickBot="1" x14ac:dyDescent="0.25">
      <c r="A254" s="329" t="s">
        <v>186</v>
      </c>
      <c r="B254" s="306" t="s">
        <v>185</v>
      </c>
      <c r="C254" s="549"/>
      <c r="D254" s="307"/>
      <c r="E254" s="423"/>
      <c r="F254" s="307"/>
      <c r="G254" s="307"/>
      <c r="H254" s="307"/>
      <c r="I254" s="343"/>
    </row>
    <row r="255" spans="1:9" ht="16" x14ac:dyDescent="0.2">
      <c r="A255" s="970" t="s">
        <v>129</v>
      </c>
      <c r="B255" s="968" t="s">
        <v>903</v>
      </c>
      <c r="C255" s="554" t="s">
        <v>891</v>
      </c>
      <c r="D255" s="519" t="s">
        <v>438</v>
      </c>
      <c r="E255" s="520" t="s">
        <v>570</v>
      </c>
      <c r="F255" s="521" t="s">
        <v>160</v>
      </c>
      <c r="G255" s="521" t="s">
        <v>573</v>
      </c>
      <c r="H255" s="316" t="s">
        <v>495</v>
      </c>
      <c r="I255" s="134">
        <f>VLOOKUP(H255,References!$B$7:$F$198,5,FALSE)</f>
        <v>27</v>
      </c>
    </row>
    <row r="256" spans="1:9" ht="16" x14ac:dyDescent="0.2">
      <c r="A256" s="962"/>
      <c r="B256" s="969"/>
      <c r="C256" s="547" t="s">
        <v>891</v>
      </c>
      <c r="D256" s="522" t="s">
        <v>437</v>
      </c>
      <c r="E256" s="523" t="s">
        <v>570</v>
      </c>
      <c r="F256" s="524" t="s">
        <v>160</v>
      </c>
      <c r="G256" s="524" t="s">
        <v>573</v>
      </c>
      <c r="H256" s="106" t="s">
        <v>498</v>
      </c>
      <c r="I256" s="135">
        <f>VLOOKUP(H256,References!$B$7:$F$198,5,FALSE)</f>
        <v>89</v>
      </c>
    </row>
    <row r="257" spans="1:18" ht="16" x14ac:dyDescent="0.2">
      <c r="A257" s="962"/>
      <c r="B257" s="969"/>
      <c r="C257" s="547" t="s">
        <v>891</v>
      </c>
      <c r="D257" s="778" t="s">
        <v>1016</v>
      </c>
      <c r="E257" s="740" t="s">
        <v>653</v>
      </c>
      <c r="F257" s="741" t="s">
        <v>94</v>
      </c>
      <c r="G257" s="741" t="s">
        <v>708</v>
      </c>
      <c r="H257" s="106" t="s">
        <v>1015</v>
      </c>
      <c r="I257" s="135">
        <f>VLOOKUP(H257,References!$B$7:$F$198,5,FALSE)</f>
        <v>3</v>
      </c>
    </row>
    <row r="258" spans="1:18" ht="16" x14ac:dyDescent="0.2">
      <c r="A258" s="961" t="s">
        <v>855</v>
      </c>
      <c r="B258" s="953" t="s">
        <v>902</v>
      </c>
      <c r="C258" s="555" t="s">
        <v>891</v>
      </c>
      <c r="D258" s="525" t="s">
        <v>857</v>
      </c>
      <c r="E258" s="526" t="s">
        <v>567</v>
      </c>
      <c r="F258" s="527" t="s">
        <v>858</v>
      </c>
      <c r="G258" s="527" t="s">
        <v>576</v>
      </c>
      <c r="H258" s="105" t="s">
        <v>859</v>
      </c>
      <c r="I258" s="189">
        <f>VLOOKUP(H258,References!$B$7:$F$198,5,FALSE)</f>
        <v>91</v>
      </c>
    </row>
    <row r="259" spans="1:18" ht="16" x14ac:dyDescent="0.2">
      <c r="A259" s="962"/>
      <c r="B259" s="954"/>
      <c r="C259" s="556" t="s">
        <v>891</v>
      </c>
      <c r="D259" s="522" t="s">
        <v>860</v>
      </c>
      <c r="E259" s="523" t="s">
        <v>567</v>
      </c>
      <c r="F259" s="524" t="s">
        <v>858</v>
      </c>
      <c r="G259" s="524" t="s">
        <v>576</v>
      </c>
      <c r="H259" s="106" t="s">
        <v>859</v>
      </c>
      <c r="I259" s="135">
        <f>VLOOKUP(H259,References!$B$7:$F$198,5,FALSE)</f>
        <v>91</v>
      </c>
    </row>
    <row r="260" spans="1:18" ht="16" x14ac:dyDescent="0.2">
      <c r="A260" s="963"/>
      <c r="B260" s="955"/>
      <c r="C260" s="548" t="s">
        <v>891</v>
      </c>
      <c r="D260" s="522" t="s">
        <v>861</v>
      </c>
      <c r="E260" s="523" t="s">
        <v>567</v>
      </c>
      <c r="F260" s="524" t="s">
        <v>862</v>
      </c>
      <c r="G260" s="524" t="s">
        <v>576</v>
      </c>
      <c r="H260" s="106" t="s">
        <v>859</v>
      </c>
      <c r="I260" s="190">
        <f>VLOOKUP(H260,References!$B$7:$F$198,5,FALSE)</f>
        <v>91</v>
      </c>
    </row>
    <row r="261" spans="1:18" x14ac:dyDescent="0.2">
      <c r="A261" s="528" t="s">
        <v>179</v>
      </c>
      <c r="B261" s="509" t="s">
        <v>181</v>
      </c>
      <c r="C261" s="509"/>
      <c r="D261" s="529"/>
      <c r="E261" s="530"/>
      <c r="F261" s="531"/>
      <c r="G261" s="531"/>
      <c r="H261" s="103"/>
      <c r="I261" s="192"/>
    </row>
    <row r="262" spans="1:18" x14ac:dyDescent="0.2">
      <c r="A262" s="532" t="s">
        <v>180</v>
      </c>
      <c r="B262" s="512" t="s">
        <v>182</v>
      </c>
      <c r="C262" s="533"/>
      <c r="D262" s="534"/>
      <c r="E262" s="523"/>
      <c r="F262" s="524"/>
      <c r="G262" s="524"/>
      <c r="H262" s="104"/>
      <c r="I262" s="192"/>
    </row>
    <row r="263" spans="1:18" ht="17" thickBot="1" x14ac:dyDescent="0.25">
      <c r="A263" s="251" t="s">
        <v>173</v>
      </c>
      <c r="B263" s="280" t="s">
        <v>174</v>
      </c>
      <c r="C263" s="505"/>
      <c r="D263" s="319"/>
      <c r="E263" s="422"/>
      <c r="F263" s="320"/>
      <c r="G263" s="320"/>
      <c r="H263" s="321"/>
      <c r="I263" s="139"/>
    </row>
    <row r="264" spans="1:18" ht="17" thickBot="1" x14ac:dyDescent="0.25">
      <c r="A264" s="329" t="s">
        <v>187</v>
      </c>
      <c r="B264" s="306" t="s">
        <v>188</v>
      </c>
      <c r="C264" s="502"/>
      <c r="D264" s="307"/>
      <c r="E264" s="423"/>
      <c r="F264" s="307"/>
      <c r="G264" s="307"/>
      <c r="H264" s="307"/>
      <c r="I264" s="343"/>
    </row>
    <row r="265" spans="1:18" ht="32" x14ac:dyDescent="0.2">
      <c r="A265" s="331" t="s">
        <v>123</v>
      </c>
      <c r="B265" s="264" t="s">
        <v>843</v>
      </c>
      <c r="C265" s="550" t="s">
        <v>891</v>
      </c>
      <c r="D265" s="314" t="s">
        <v>440</v>
      </c>
      <c r="E265" s="424" t="s">
        <v>570</v>
      </c>
      <c r="F265" s="315" t="s">
        <v>160</v>
      </c>
      <c r="G265" s="315" t="s">
        <v>573</v>
      </c>
      <c r="H265" s="316" t="s">
        <v>498</v>
      </c>
      <c r="I265" s="259">
        <f>VLOOKUP(H265,References!$B$7:$F$198,5,FALSE)</f>
        <v>89</v>
      </c>
    </row>
    <row r="266" spans="1:18" ht="32" x14ac:dyDescent="0.2">
      <c r="A266" s="332" t="s">
        <v>124</v>
      </c>
      <c r="B266" s="233" t="s">
        <v>844</v>
      </c>
      <c r="C266" s="557" t="s">
        <v>891</v>
      </c>
      <c r="D266" s="309" t="s">
        <v>441</v>
      </c>
      <c r="E266" s="427" t="s">
        <v>570</v>
      </c>
      <c r="F266" s="102" t="s">
        <v>160</v>
      </c>
      <c r="G266" s="102" t="s">
        <v>573</v>
      </c>
      <c r="H266" s="111" t="s">
        <v>498</v>
      </c>
      <c r="I266" s="192">
        <f>VLOOKUP(H266,References!$B$7:$F$198,5,FALSE)</f>
        <v>89</v>
      </c>
    </row>
    <row r="267" spans="1:18" ht="17" thickBot="1" x14ac:dyDescent="0.25">
      <c r="A267" s="209" t="s">
        <v>176</v>
      </c>
      <c r="B267" s="212" t="s">
        <v>177</v>
      </c>
      <c r="C267" s="558"/>
      <c r="D267" s="317"/>
      <c r="E267" s="428"/>
      <c r="F267" s="318"/>
      <c r="G267" s="318"/>
      <c r="H267" s="318"/>
      <c r="I267" s="135"/>
    </row>
    <row r="268" spans="1:18" ht="16" thickBot="1" x14ac:dyDescent="0.25">
      <c r="A268" s="329" t="s">
        <v>189</v>
      </c>
      <c r="B268" s="307"/>
      <c r="C268" s="559"/>
      <c r="D268" s="307"/>
      <c r="E268" s="423"/>
      <c r="F268" s="307"/>
      <c r="G268" s="307"/>
      <c r="H268" s="307"/>
      <c r="I268" s="343"/>
    </row>
    <row r="269" spans="1:18" ht="17" thickBot="1" x14ac:dyDescent="0.25">
      <c r="A269" s="333" t="s">
        <v>122</v>
      </c>
      <c r="B269" s="266" t="s">
        <v>907</v>
      </c>
      <c r="C269" s="560" t="s">
        <v>891</v>
      </c>
      <c r="D269" s="311" t="s">
        <v>439</v>
      </c>
      <c r="E269" s="429" t="s">
        <v>570</v>
      </c>
      <c r="F269" s="312" t="s">
        <v>160</v>
      </c>
      <c r="G269" s="312" t="s">
        <v>573</v>
      </c>
      <c r="H269" s="313" t="s">
        <v>495</v>
      </c>
      <c r="I269" s="144">
        <f>VLOOKUP(H269,References!$B$7:$F$198,5,FALSE)</f>
        <v>27</v>
      </c>
    </row>
    <row r="270" spans="1:18" x14ac:dyDescent="0.2">
      <c r="A270" s="7"/>
      <c r="B270" s="4"/>
      <c r="C270" s="4"/>
    </row>
    <row r="271" spans="1:18" ht="16" x14ac:dyDescent="0.2">
      <c r="A271" s="70" t="s">
        <v>714</v>
      </c>
    </row>
    <row r="272" spans="1:18" s="2" customFormat="1" ht="46.25" customHeight="1" x14ac:dyDescent="0.2">
      <c r="A272" s="948" t="s">
        <v>979</v>
      </c>
      <c r="B272" s="948"/>
      <c r="C272" s="948"/>
      <c r="D272" s="948"/>
      <c r="E272" s="948"/>
      <c r="F272" s="948"/>
      <c r="G272" s="948"/>
      <c r="H272" s="948"/>
      <c r="I272" s="948"/>
      <c r="R272" s="3"/>
    </row>
    <row r="273" spans="1:39" x14ac:dyDescent="0.2">
      <c r="A273" s="2" t="s">
        <v>908</v>
      </c>
    </row>
    <row r="274" spans="1:39" ht="17" x14ac:dyDescent="0.25">
      <c r="A274" s="2" t="s">
        <v>819</v>
      </c>
      <c r="D274" s="432"/>
    </row>
    <row r="275" spans="1:39" x14ac:dyDescent="0.2">
      <c r="A275" s="2" t="s">
        <v>113</v>
      </c>
    </row>
    <row r="276" spans="1:39" s="4" customFormat="1" x14ac:dyDescent="0.2">
      <c r="A276" s="9" t="s">
        <v>152</v>
      </c>
      <c r="B276" s="3"/>
      <c r="C276" s="3"/>
      <c r="D276" s="19"/>
      <c r="E276" s="5"/>
      <c r="F276" s="5"/>
      <c r="G276" s="5"/>
      <c r="H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row>
    <row r="278" spans="1:39" ht="16" x14ac:dyDescent="0.2">
      <c r="A278" s="70" t="s">
        <v>566</v>
      </c>
    </row>
    <row r="279" spans="1:39" ht="16" x14ac:dyDescent="0.2">
      <c r="A279" s="70" t="s">
        <v>845</v>
      </c>
    </row>
    <row r="280" spans="1:39" ht="16" x14ac:dyDescent="0.2">
      <c r="A280" s="70" t="s">
        <v>797</v>
      </c>
    </row>
    <row r="281" spans="1:39" ht="16" x14ac:dyDescent="0.2">
      <c r="A281" s="70" t="s">
        <v>716</v>
      </c>
    </row>
    <row r="282" spans="1:39" ht="16" x14ac:dyDescent="0.2">
      <c r="A282" s="70" t="s">
        <v>796</v>
      </c>
    </row>
    <row r="283" spans="1:39" x14ac:dyDescent="0.2">
      <c r="A283" s="70"/>
    </row>
    <row r="284" spans="1:39" x14ac:dyDescent="0.2">
      <c r="A284" s="70"/>
    </row>
    <row r="286" spans="1:39" x14ac:dyDescent="0.2">
      <c r="A286" s="70"/>
    </row>
    <row r="287" spans="1:39" x14ac:dyDescent="0.2">
      <c r="A287" s="70"/>
    </row>
    <row r="288" spans="1:39" x14ac:dyDescent="0.2">
      <c r="A288" s="70"/>
    </row>
    <row r="289" spans="1:10" x14ac:dyDescent="0.2">
      <c r="A289" s="70"/>
    </row>
    <row r="290" spans="1:10" x14ac:dyDescent="0.2">
      <c r="A290" s="10"/>
    </row>
    <row r="291" spans="1:10" x14ac:dyDescent="0.2">
      <c r="A291" s="70"/>
    </row>
    <row r="300" spans="1:10" x14ac:dyDescent="0.2">
      <c r="H300" s="443"/>
      <c r="J300" s="443"/>
    </row>
    <row r="301" spans="1:10" x14ac:dyDescent="0.2">
      <c r="H301" s="443"/>
      <c r="J301" s="443"/>
    </row>
    <row r="302" spans="1:10" x14ac:dyDescent="0.2">
      <c r="H302" s="443"/>
      <c r="J302" s="443"/>
    </row>
    <row r="303" spans="1:10" x14ac:dyDescent="0.2">
      <c r="H303" s="443"/>
      <c r="J303" s="443"/>
    </row>
    <row r="304" spans="1:10" x14ac:dyDescent="0.2">
      <c r="H304" s="443"/>
      <c r="J304" s="443"/>
    </row>
    <row r="305" spans="8:10" x14ac:dyDescent="0.2">
      <c r="H305" s="443"/>
      <c r="J305" s="443"/>
    </row>
    <row r="306" spans="8:10" x14ac:dyDescent="0.2">
      <c r="H306" s="443"/>
      <c r="J306" s="443"/>
    </row>
    <row r="307" spans="8:10" x14ac:dyDescent="0.2">
      <c r="H307" s="443"/>
      <c r="J307" s="443"/>
    </row>
  </sheetData>
  <sheetProtection algorithmName="SHA-512" hashValue="kxMJ46/CnG0eVBP92nG3wlpkjpTRhe20Szs5DBi1e5TABxeDEmDiOujGEpWMaElnW2qtycYN0MXIoghilXJT/g==" saltValue="jVwxYmPtUCYlNkWaxKRh4Q==" spinCount="100000" sheet="1" objects="1" scenarios="1"/>
  <mergeCells count="52">
    <mergeCell ref="B200:B202"/>
    <mergeCell ref="B251:B252"/>
    <mergeCell ref="A251:A252"/>
    <mergeCell ref="B255:B257"/>
    <mergeCell ref="A255:A257"/>
    <mergeCell ref="B220:B230"/>
    <mergeCell ref="B125:B132"/>
    <mergeCell ref="A125:A132"/>
    <mergeCell ref="B75:B92"/>
    <mergeCell ref="A75:A92"/>
    <mergeCell ref="B93:B109"/>
    <mergeCell ref="A93:A109"/>
    <mergeCell ref="B110:B124"/>
    <mergeCell ref="A110:A124"/>
    <mergeCell ref="B34:B48"/>
    <mergeCell ref="A34:A48"/>
    <mergeCell ref="B49:B74"/>
    <mergeCell ref="A49:A74"/>
    <mergeCell ref="A8:A13"/>
    <mergeCell ref="B8:B13"/>
    <mergeCell ref="A14:A20"/>
    <mergeCell ref="B14:B20"/>
    <mergeCell ref="B21:B33"/>
    <mergeCell ref="A21:A33"/>
    <mergeCell ref="A2:I2"/>
    <mergeCell ref="B208:B213"/>
    <mergeCell ref="A208:A213"/>
    <mergeCell ref="B133:B134"/>
    <mergeCell ref="A133:A134"/>
    <mergeCell ref="B148:B163"/>
    <mergeCell ref="A148:A163"/>
    <mergeCell ref="B138:B146"/>
    <mergeCell ref="A138:A146"/>
    <mergeCell ref="B164:B167"/>
    <mergeCell ref="A164:A167"/>
    <mergeCell ref="B168:B198"/>
    <mergeCell ref="A168:A198"/>
    <mergeCell ref="A135:A136"/>
    <mergeCell ref="B135:B136"/>
    <mergeCell ref="A200:A202"/>
    <mergeCell ref="A272:I272"/>
    <mergeCell ref="A248:A249"/>
    <mergeCell ref="B248:B249"/>
    <mergeCell ref="A214:A215"/>
    <mergeCell ref="B214:B215"/>
    <mergeCell ref="A220:A230"/>
    <mergeCell ref="B239:B241"/>
    <mergeCell ref="A239:A241"/>
    <mergeCell ref="A242:A246"/>
    <mergeCell ref="B242:B246"/>
    <mergeCell ref="A258:A260"/>
    <mergeCell ref="B258:B260"/>
  </mergeCells>
  <pageMargins left="1.25" right="1.25" top="1" bottom="0.74583333333333302" header="0.25" footer="0.25"/>
  <pageSetup scale="13" orientation="landscape" verticalDpi="1200" r:id="rId1"/>
  <headerFooter>
    <oddHeader>&amp;R&amp;"Helvetica,Regular"&amp;K000000&amp;D</oddHeader>
    <oddFooter>&amp;C&amp;"Helvetica,Regular"&amp;12&amp;K000000&amp;F</oddFooter>
  </headerFooter>
  <extLst>
    <ext xmlns:x14="http://schemas.microsoft.com/office/spreadsheetml/2009/9/main" uri="{78C0D931-6437-407d-A8EE-F0AAD7539E65}">
      <x14:conditionalFormattings>
        <x14:conditionalFormatting xmlns:xm="http://schemas.microsoft.com/office/excel/2006/main">
          <x14:cfRule type="expression" priority="13" id="{AF113A6B-E180-4B15-8A58-D4E3AE394B53}">
            <xm:f>(VLOOKUP(H8,References!$B$8:$C$201,2,FALSE)="Secondary")</xm:f>
            <x14:dxf>
              <font>
                <strike val="0"/>
              </font>
              <fill>
                <patternFill>
                  <bgColor rgb="FFFFC000"/>
                </patternFill>
              </fill>
            </x14:dxf>
          </x14:cfRule>
          <xm:sqref>I8:I136 I204:I205 I234:I236 I238:I246 I248:I253 I255:I263 I265:I267</xm:sqref>
        </x14:conditionalFormatting>
        <x14:conditionalFormatting xmlns:xm="http://schemas.microsoft.com/office/excel/2006/main">
          <x14:cfRule type="expression" priority="4" id="{B2A90CBC-BFFB-472C-9153-6EA5B5CC70D9}">
            <xm:f>(VLOOKUP(H138,References!$B$8:$C$201,2,FALSE)="Secondary")</xm:f>
            <x14:dxf>
              <font>
                <strike val="0"/>
              </font>
              <fill>
                <patternFill>
                  <bgColor rgb="FFFFC000"/>
                </patternFill>
              </fill>
            </x14:dxf>
          </x14:cfRule>
          <xm:sqref>I138:I202</xm:sqref>
        </x14:conditionalFormatting>
        <x14:conditionalFormatting xmlns:xm="http://schemas.microsoft.com/office/excel/2006/main">
          <x14:cfRule type="expression" priority="1" id="{88FDCEC6-9D65-4A7D-B742-E454BDC782C0}">
            <xm:f>(VLOOKUP(H207,References!$B$8:$C$201,2,FALSE)="Secondary")</xm:f>
            <x14:dxf>
              <font>
                <strike val="0"/>
              </font>
              <fill>
                <patternFill>
                  <bgColor rgb="FFFFC000"/>
                </patternFill>
              </fill>
            </x14:dxf>
          </x14:cfRule>
          <xm:sqref>I207:I216</xm:sqref>
        </x14:conditionalFormatting>
        <x14:conditionalFormatting xmlns:xm="http://schemas.microsoft.com/office/excel/2006/main">
          <x14:cfRule type="expression" priority="3" id="{E3A9C70A-DC08-464E-BE43-3E584511AF99}">
            <xm:f>(VLOOKUP(H220,References!$B$8:$C$201,2,FALSE)="Secondary")</xm:f>
            <x14:dxf>
              <font>
                <strike val="0"/>
              </font>
              <fill>
                <patternFill>
                  <bgColor rgb="FFFFC000"/>
                </patternFill>
              </fill>
            </x14:dxf>
          </x14:cfRule>
          <xm:sqref>I220:I232</xm:sqref>
        </x14:conditionalFormatting>
        <x14:conditionalFormatting xmlns:xm="http://schemas.microsoft.com/office/excel/2006/main">
          <x14:cfRule type="expression" priority="7" id="{1E44742E-D09B-4E84-AFA8-9AF6BF4C6896}">
            <xm:f>(VLOOKUP(H269,References!$B$8:$C$201,2,FALSE)="Secondary")</xm:f>
            <x14:dxf>
              <font>
                <strike val="0"/>
              </font>
              <fill>
                <patternFill>
                  <bgColor rgb="FFFFC000"/>
                </patternFill>
              </fill>
            </x14:dxf>
          </x14:cfRule>
          <xm:sqref>I269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ADD5-0225-496D-AA3C-6C29A7B37FE8}">
  <sheetPr>
    <tabColor rgb="FF92D050"/>
  </sheetPr>
  <dimension ref="A1:Y159"/>
  <sheetViews>
    <sheetView zoomScale="110" zoomScaleNormal="110" workbookViewId="0">
      <pane ySplit="6" topLeftCell="A64" activePane="bottomLeft" state="frozen"/>
      <selection pane="bottomLeft" activeCell="A2" sqref="A2:K2"/>
    </sheetView>
  </sheetViews>
  <sheetFormatPr baseColWidth="10" defaultColWidth="13.33203125" defaultRowHeight="16" x14ac:dyDescent="0.2"/>
  <cols>
    <col min="1" max="1" width="47.1640625" customWidth="1"/>
    <col min="2" max="2" width="13.33203125" style="66"/>
    <col min="3" max="3" width="12.1640625" customWidth="1"/>
    <col min="4" max="4" width="11.5" customWidth="1"/>
    <col min="5" max="6" width="13.33203125" hidden="1" customWidth="1"/>
    <col min="7" max="7" width="12.6640625" style="78" customWidth="1"/>
    <col min="8" max="8" width="8.1640625" style="66" customWidth="1"/>
    <col min="9" max="9" width="7.83203125" style="66" customWidth="1"/>
    <col min="10" max="10" width="31.6640625" style="67" hidden="1" customWidth="1"/>
  </cols>
  <sheetData>
    <row r="1" spans="1:25" ht="21" x14ac:dyDescent="0.25">
      <c r="A1" s="804" t="str">
        <f>ReadMe!B12</f>
        <v>July 2023</v>
      </c>
      <c r="B1" s="4"/>
      <c r="C1" s="5"/>
      <c r="D1" s="5"/>
      <c r="E1" s="4"/>
      <c r="F1" s="4"/>
      <c r="G1" s="4"/>
      <c r="H1" s="4"/>
      <c r="I1" s="4"/>
      <c r="J1" s="4"/>
      <c r="K1" s="4"/>
      <c r="L1" s="4"/>
      <c r="M1" s="4"/>
      <c r="N1" s="4"/>
      <c r="O1" s="4"/>
      <c r="P1" s="4"/>
      <c r="Q1" s="4"/>
      <c r="R1" s="4"/>
      <c r="S1" s="4"/>
      <c r="T1" s="7"/>
      <c r="Y1" s="4"/>
    </row>
    <row r="2" spans="1:25" ht="48" customHeight="1" x14ac:dyDescent="0.25">
      <c r="A2" s="971" t="s">
        <v>1046</v>
      </c>
      <c r="B2" s="972"/>
      <c r="C2" s="972"/>
      <c r="D2" s="972"/>
      <c r="E2" s="972"/>
      <c r="F2" s="972"/>
      <c r="G2" s="972"/>
      <c r="H2" s="972"/>
      <c r="I2" s="972"/>
      <c r="J2" s="972"/>
      <c r="K2" s="972"/>
      <c r="L2" s="77"/>
      <c r="M2" s="77"/>
      <c r="N2" s="77"/>
      <c r="O2" s="77"/>
      <c r="P2" s="77"/>
      <c r="Q2" s="77"/>
      <c r="R2" s="77"/>
      <c r="S2" s="77"/>
      <c r="T2" s="77"/>
      <c r="U2" s="77"/>
      <c r="V2" s="77"/>
      <c r="W2" s="77"/>
      <c r="Y2" s="65"/>
    </row>
    <row r="3" spans="1:25" x14ac:dyDescent="0.2">
      <c r="A3" s="13"/>
      <c r="B3" s="3"/>
      <c r="C3" s="2"/>
      <c r="D3" s="2"/>
      <c r="E3" s="3"/>
      <c r="F3" s="3"/>
      <c r="G3" s="3"/>
      <c r="H3" s="3"/>
      <c r="I3" s="3"/>
      <c r="J3" s="3"/>
      <c r="K3" s="3"/>
      <c r="L3" s="3"/>
      <c r="M3" s="3"/>
      <c r="N3" s="3"/>
      <c r="O3" s="3"/>
      <c r="P3" s="3"/>
      <c r="Q3" s="3"/>
      <c r="R3" s="3"/>
      <c r="S3" s="3"/>
      <c r="T3" s="9"/>
      <c r="Y3" s="66"/>
    </row>
    <row r="4" spans="1:25" x14ac:dyDescent="0.2">
      <c r="A4" s="13"/>
      <c r="B4" s="3"/>
      <c r="C4" s="2"/>
      <c r="D4" s="2"/>
      <c r="E4" s="3"/>
      <c r="F4" s="3"/>
      <c r="G4" s="3"/>
      <c r="H4" s="3"/>
      <c r="I4" s="3"/>
      <c r="J4" s="3"/>
      <c r="K4" s="3"/>
      <c r="L4" s="3"/>
      <c r="M4" s="3"/>
      <c r="N4" s="3"/>
      <c r="O4" s="3"/>
      <c r="P4" s="3"/>
      <c r="Q4" s="3"/>
      <c r="R4" s="3"/>
      <c r="S4" s="3"/>
      <c r="T4" s="9"/>
      <c r="Y4" s="66"/>
    </row>
    <row r="5" spans="1:25" ht="15.75" customHeight="1" thickBot="1" x14ac:dyDescent="0.3">
      <c r="A5" s="167" t="s">
        <v>795</v>
      </c>
      <c r="G5"/>
      <c r="H5"/>
      <c r="I5"/>
      <c r="J5"/>
    </row>
    <row r="6" spans="1:25" s="82" customFormat="1" ht="61" thickBot="1" x14ac:dyDescent="0.3">
      <c r="A6" s="112" t="s">
        <v>32</v>
      </c>
      <c r="B6" s="114" t="s">
        <v>34</v>
      </c>
      <c r="C6" s="114" t="s">
        <v>700</v>
      </c>
      <c r="D6" s="114" t="s">
        <v>2</v>
      </c>
      <c r="E6" s="113" t="s">
        <v>34</v>
      </c>
      <c r="F6" s="114" t="s">
        <v>2</v>
      </c>
      <c r="G6" s="114" t="s">
        <v>649</v>
      </c>
      <c r="H6" s="114" t="s">
        <v>566</v>
      </c>
      <c r="I6" s="114" t="s">
        <v>702</v>
      </c>
      <c r="J6" s="114" t="s">
        <v>89</v>
      </c>
      <c r="K6" s="115" t="s">
        <v>817</v>
      </c>
    </row>
    <row r="7" spans="1:25" ht="16.5" customHeight="1" thickBot="1" x14ac:dyDescent="0.25">
      <c r="A7" s="468" t="s">
        <v>140</v>
      </c>
      <c r="B7" s="469" t="s">
        <v>139</v>
      </c>
      <c r="C7" s="359"/>
      <c r="D7" s="359"/>
      <c r="E7" s="359"/>
      <c r="F7" s="359"/>
      <c r="G7" s="359"/>
      <c r="H7" s="359"/>
      <c r="I7" s="359"/>
      <c r="J7" s="202"/>
      <c r="K7" s="470"/>
    </row>
    <row r="8" spans="1:25" x14ac:dyDescent="0.2">
      <c r="A8" s="899" t="s">
        <v>33</v>
      </c>
      <c r="B8" s="900" t="s">
        <v>35</v>
      </c>
      <c r="C8" s="824">
        <v>214</v>
      </c>
      <c r="D8" s="822" t="s">
        <v>3</v>
      </c>
      <c r="E8" s="476" t="s">
        <v>35</v>
      </c>
      <c r="F8" s="205" t="s">
        <v>3</v>
      </c>
      <c r="G8" s="264">
        <v>0.2</v>
      </c>
      <c r="H8" s="206" t="s">
        <v>653</v>
      </c>
      <c r="I8" s="206">
        <v>25</v>
      </c>
      <c r="J8" s="239" t="s">
        <v>479</v>
      </c>
      <c r="K8" s="134">
        <f>VLOOKUP(J8,References!$B$7:$F$201,5,FALSE)</f>
        <v>32</v>
      </c>
    </row>
    <row r="9" spans="1:25" x14ac:dyDescent="0.2">
      <c r="A9" s="885"/>
      <c r="B9" s="886"/>
      <c r="C9" s="892"/>
      <c r="D9" s="826"/>
      <c r="E9" s="284" t="s">
        <v>35</v>
      </c>
      <c r="F9" s="62" t="s">
        <v>3</v>
      </c>
      <c r="G9" s="204">
        <v>0.4</v>
      </c>
      <c r="H9" s="81" t="s">
        <v>653</v>
      </c>
      <c r="I9" s="81">
        <v>25</v>
      </c>
      <c r="J9" s="229" t="s">
        <v>480</v>
      </c>
      <c r="K9" s="135">
        <f>VLOOKUP(J9,References!$B$7:$F$201,5,FALSE)</f>
        <v>60</v>
      </c>
    </row>
    <row r="10" spans="1:25" x14ac:dyDescent="0.2">
      <c r="A10" s="885"/>
      <c r="B10" s="886"/>
      <c r="C10" s="892"/>
      <c r="D10" s="826"/>
      <c r="E10" s="284"/>
      <c r="F10" s="62"/>
      <c r="G10" s="267">
        <v>0.77</v>
      </c>
      <c r="H10" s="619" t="s">
        <v>657</v>
      </c>
      <c r="I10" s="619" t="s">
        <v>708</v>
      </c>
      <c r="J10" s="618" t="s">
        <v>492</v>
      </c>
      <c r="K10" s="135">
        <f>VLOOKUP(J10,References!$B$7:$F$201,5,FALSE)</f>
        <v>84</v>
      </c>
    </row>
    <row r="11" spans="1:25" x14ac:dyDescent="0.2">
      <c r="A11" s="885"/>
      <c r="B11" s="886"/>
      <c r="C11" s="892"/>
      <c r="D11" s="826"/>
      <c r="E11" s="284" t="s">
        <v>35</v>
      </c>
      <c r="F11" s="62" t="s">
        <v>3</v>
      </c>
      <c r="G11" s="81" t="s">
        <v>207</v>
      </c>
      <c r="H11" s="81" t="s">
        <v>653</v>
      </c>
      <c r="I11" s="81" t="s">
        <v>708</v>
      </c>
      <c r="J11" s="229" t="s">
        <v>477</v>
      </c>
      <c r="K11" s="135">
        <f>VLOOKUP(J11,References!$B$7:$F$201,5,FALSE)</f>
        <v>83</v>
      </c>
    </row>
    <row r="12" spans="1:25" x14ac:dyDescent="0.2">
      <c r="A12" s="885"/>
      <c r="B12" s="886"/>
      <c r="C12" s="892"/>
      <c r="D12" s="826"/>
      <c r="E12" s="284"/>
      <c r="F12" s="62"/>
      <c r="G12" s="81">
        <v>0.41</v>
      </c>
      <c r="H12" s="669" t="s">
        <v>653</v>
      </c>
      <c r="I12" s="669" t="s">
        <v>708</v>
      </c>
      <c r="J12" s="670" t="s">
        <v>975</v>
      </c>
      <c r="K12" s="135">
        <f>VLOOKUP(J12,References!$B$7:$F$201,5,FALSE)</f>
        <v>3</v>
      </c>
    </row>
    <row r="13" spans="1:25" x14ac:dyDescent="0.2">
      <c r="A13" s="889"/>
      <c r="B13" s="868"/>
      <c r="C13" s="893"/>
      <c r="D13" s="811"/>
      <c r="E13" s="402" t="s">
        <v>35</v>
      </c>
      <c r="F13" s="63" t="s">
        <v>3</v>
      </c>
      <c r="G13" s="613">
        <v>0.08</v>
      </c>
      <c r="H13" s="223" t="s">
        <v>655</v>
      </c>
      <c r="I13" s="223" t="s">
        <v>708</v>
      </c>
      <c r="J13" s="641" t="s">
        <v>916</v>
      </c>
      <c r="K13" s="190">
        <f>VLOOKUP(J13,References!$B$7:$F$201,5,FALSE)</f>
        <v>9</v>
      </c>
    </row>
    <row r="14" spans="1:25" x14ac:dyDescent="0.2">
      <c r="A14" s="888" t="s">
        <v>36</v>
      </c>
      <c r="B14" s="867" t="s">
        <v>37</v>
      </c>
      <c r="C14" s="911">
        <v>264.10000000000002</v>
      </c>
      <c r="D14" s="810" t="s">
        <v>4</v>
      </c>
      <c r="E14" s="284" t="s">
        <v>37</v>
      </c>
      <c r="F14" s="62" t="s">
        <v>4</v>
      </c>
      <c r="G14" s="204">
        <v>0.4</v>
      </c>
      <c r="H14" s="81" t="s">
        <v>653</v>
      </c>
      <c r="I14" s="81">
        <v>25</v>
      </c>
      <c r="J14" s="229" t="s">
        <v>480</v>
      </c>
      <c r="K14" s="135">
        <f>VLOOKUP(J14,References!$B$7:$F$201,5,FALSE)</f>
        <v>60</v>
      </c>
    </row>
    <row r="15" spans="1:25" x14ac:dyDescent="0.2">
      <c r="A15" s="885"/>
      <c r="B15" s="886"/>
      <c r="C15" s="892"/>
      <c r="D15" s="826"/>
      <c r="E15" s="402" t="s">
        <v>37</v>
      </c>
      <c r="F15" s="63" t="s">
        <v>4</v>
      </c>
      <c r="G15" s="204">
        <v>-0.1</v>
      </c>
      <c r="H15" s="81" t="s">
        <v>655</v>
      </c>
      <c r="I15" s="81" t="s">
        <v>708</v>
      </c>
      <c r="J15" s="229" t="s">
        <v>494</v>
      </c>
      <c r="K15" s="135">
        <f>VLOOKUP(J15,References!$B$7:$F$201,5,FALSE)</f>
        <v>79</v>
      </c>
    </row>
    <row r="16" spans="1:25" x14ac:dyDescent="0.2">
      <c r="A16" s="885"/>
      <c r="B16" s="886"/>
      <c r="C16" s="892"/>
      <c r="D16" s="826"/>
      <c r="E16" s="284"/>
      <c r="F16" s="62"/>
      <c r="G16" s="672">
        <v>1.2275</v>
      </c>
      <c r="H16" s="619" t="s">
        <v>657</v>
      </c>
      <c r="I16" s="619" t="s">
        <v>708</v>
      </c>
      <c r="J16" s="618" t="s">
        <v>492</v>
      </c>
      <c r="K16" s="135">
        <f>VLOOKUP(J16,References!$B$7:$F$201,5,FALSE)</f>
        <v>84</v>
      </c>
    </row>
    <row r="17" spans="1:11" x14ac:dyDescent="0.2">
      <c r="A17" s="885"/>
      <c r="B17" s="886"/>
      <c r="C17" s="892"/>
      <c r="D17" s="826"/>
      <c r="E17" s="284"/>
      <c r="F17" s="62"/>
      <c r="G17" s="204">
        <v>0.28000000000000003</v>
      </c>
      <c r="H17" s="669" t="s">
        <v>653</v>
      </c>
      <c r="I17" s="669" t="s">
        <v>708</v>
      </c>
      <c r="J17" s="670" t="s">
        <v>975</v>
      </c>
      <c r="K17" s="135">
        <f>VLOOKUP(J17,References!$B$7:$F$201,5,FALSE)</f>
        <v>3</v>
      </c>
    </row>
    <row r="18" spans="1:11" x14ac:dyDescent="0.2">
      <c r="A18" s="889"/>
      <c r="B18" s="868"/>
      <c r="C18" s="893"/>
      <c r="D18" s="811"/>
      <c r="E18" s="284"/>
      <c r="F18" s="62"/>
      <c r="G18" s="767">
        <v>0.56899999999999995</v>
      </c>
      <c r="H18" s="671" t="s">
        <v>653</v>
      </c>
      <c r="I18" s="671" t="s">
        <v>708</v>
      </c>
      <c r="J18" s="673" t="s">
        <v>975</v>
      </c>
      <c r="K18" s="190">
        <f>VLOOKUP(J18,References!$B$7:$F$201,5,FALSE)</f>
        <v>3</v>
      </c>
    </row>
    <row r="19" spans="1:11" x14ac:dyDescent="0.2">
      <c r="A19" s="888" t="s">
        <v>38</v>
      </c>
      <c r="B19" s="867" t="s">
        <v>39</v>
      </c>
      <c r="C19" s="810">
        <v>314.10000000000002</v>
      </c>
      <c r="D19" s="810" t="s">
        <v>5</v>
      </c>
      <c r="E19" s="394" t="s">
        <v>39</v>
      </c>
      <c r="F19" s="61" t="s">
        <v>5</v>
      </c>
      <c r="G19" s="474">
        <v>0.7</v>
      </c>
      <c r="H19" s="81" t="s">
        <v>653</v>
      </c>
      <c r="I19" s="81">
        <v>25</v>
      </c>
      <c r="J19" s="229" t="s">
        <v>480</v>
      </c>
      <c r="K19" s="135">
        <f>VLOOKUP(J19,References!$B$7:$F$201,5,FALSE)</f>
        <v>60</v>
      </c>
    </row>
    <row r="20" spans="1:11" x14ac:dyDescent="0.2">
      <c r="A20" s="885"/>
      <c r="B20" s="886"/>
      <c r="C20" s="826"/>
      <c r="D20" s="826"/>
      <c r="E20" s="284" t="s">
        <v>39</v>
      </c>
      <c r="F20" s="62" t="s">
        <v>5</v>
      </c>
      <c r="G20" s="621">
        <v>-0.16</v>
      </c>
      <c r="H20" s="81" t="s">
        <v>655</v>
      </c>
      <c r="I20" s="81" t="s">
        <v>708</v>
      </c>
      <c r="J20" s="229" t="s">
        <v>494</v>
      </c>
      <c r="K20" s="135">
        <f>VLOOKUP(J20,References!$B$7:$F$201,5,FALSE)</f>
        <v>79</v>
      </c>
    </row>
    <row r="21" spans="1:11" x14ac:dyDescent="0.2">
      <c r="A21" s="885"/>
      <c r="B21" s="886"/>
      <c r="C21" s="826"/>
      <c r="D21" s="826"/>
      <c r="E21" s="284"/>
      <c r="F21" s="62"/>
      <c r="G21" s="621">
        <v>1.395</v>
      </c>
      <c r="H21" s="619" t="s">
        <v>657</v>
      </c>
      <c r="I21" s="619" t="s">
        <v>708</v>
      </c>
      <c r="J21" s="618" t="s">
        <v>492</v>
      </c>
      <c r="K21" s="135">
        <f>VLOOKUP(J21,References!$B$7:$F$201,5,FALSE)</f>
        <v>84</v>
      </c>
    </row>
    <row r="22" spans="1:11" x14ac:dyDescent="0.2">
      <c r="A22" s="885"/>
      <c r="B22" s="886"/>
      <c r="C22" s="826"/>
      <c r="D22" s="826"/>
      <c r="E22" s="284"/>
      <c r="F22" s="62"/>
      <c r="G22" s="204" t="s">
        <v>207</v>
      </c>
      <c r="H22" s="81" t="s">
        <v>653</v>
      </c>
      <c r="I22" s="81" t="s">
        <v>708</v>
      </c>
      <c r="J22" s="229" t="s">
        <v>477</v>
      </c>
      <c r="K22" s="135">
        <f>VLOOKUP(J22,References!$B$7:$F$201,5,FALSE)</f>
        <v>83</v>
      </c>
    </row>
    <row r="23" spans="1:11" x14ac:dyDescent="0.2">
      <c r="A23" s="885"/>
      <c r="B23" s="886"/>
      <c r="C23" s="826"/>
      <c r="D23" s="826"/>
      <c r="E23" s="284" t="s">
        <v>39</v>
      </c>
      <c r="F23" s="62" t="s">
        <v>5</v>
      </c>
      <c r="G23" s="292">
        <v>0.84</v>
      </c>
      <c r="H23" s="223" t="s">
        <v>653</v>
      </c>
      <c r="I23" s="223" t="s">
        <v>708</v>
      </c>
      <c r="J23" s="673" t="s">
        <v>975</v>
      </c>
      <c r="K23" s="190">
        <f>VLOOKUP(J23,References!$B$7:$F$201,5,FALSE)</f>
        <v>3</v>
      </c>
    </row>
    <row r="24" spans="1:11" x14ac:dyDescent="0.2">
      <c r="A24" s="888" t="s">
        <v>40</v>
      </c>
      <c r="B24" s="867" t="s">
        <v>41</v>
      </c>
      <c r="C24" s="810">
        <v>364.1</v>
      </c>
      <c r="D24" s="810" t="s">
        <v>6</v>
      </c>
      <c r="E24" s="394" t="s">
        <v>41</v>
      </c>
      <c r="F24" s="61" t="s">
        <v>6</v>
      </c>
      <c r="G24" s="621">
        <v>-0.19</v>
      </c>
      <c r="H24" s="81" t="s">
        <v>655</v>
      </c>
      <c r="I24" s="81" t="s">
        <v>708</v>
      </c>
      <c r="J24" s="229" t="s">
        <v>494</v>
      </c>
      <c r="K24" s="135">
        <f>VLOOKUP(J24,References!$B$7:$F$201,5,FALSE)</f>
        <v>79</v>
      </c>
    </row>
    <row r="25" spans="1:11" x14ac:dyDescent="0.2">
      <c r="A25" s="885"/>
      <c r="B25" s="886"/>
      <c r="C25" s="826"/>
      <c r="D25" s="826"/>
      <c r="E25" s="284"/>
      <c r="F25" s="62"/>
      <c r="G25" s="621">
        <v>2.3807</v>
      </c>
      <c r="H25" s="619" t="s">
        <v>657</v>
      </c>
      <c r="I25" s="619" t="s">
        <v>708</v>
      </c>
      <c r="J25" s="618" t="s">
        <v>492</v>
      </c>
      <c r="K25" s="135">
        <f>VLOOKUP(J25,References!$B$7:$F$201,5,FALSE)</f>
        <v>84</v>
      </c>
    </row>
    <row r="26" spans="1:11" x14ac:dyDescent="0.2">
      <c r="A26" s="885"/>
      <c r="B26" s="886"/>
      <c r="C26" s="826"/>
      <c r="D26" s="826"/>
      <c r="E26" s="284" t="s">
        <v>41</v>
      </c>
      <c r="F26" s="62" t="s">
        <v>6</v>
      </c>
      <c r="G26" s="620" t="s">
        <v>207</v>
      </c>
      <c r="H26" s="81" t="s">
        <v>653</v>
      </c>
      <c r="I26" s="81" t="s">
        <v>708</v>
      </c>
      <c r="J26" s="229" t="s">
        <v>477</v>
      </c>
      <c r="K26" s="135">
        <f>VLOOKUP(J26,References!$B$7:$F$201,5,FALSE)</f>
        <v>83</v>
      </c>
    </row>
    <row r="27" spans="1:11" x14ac:dyDescent="0.2">
      <c r="A27" s="885"/>
      <c r="B27" s="886"/>
      <c r="C27" s="826"/>
      <c r="D27" s="826"/>
      <c r="E27" s="284" t="s">
        <v>41</v>
      </c>
      <c r="F27" s="62" t="s">
        <v>6</v>
      </c>
      <c r="G27" s="727">
        <v>-0.15</v>
      </c>
      <c r="H27" s="81" t="s">
        <v>655</v>
      </c>
      <c r="I27" s="81" t="s">
        <v>708</v>
      </c>
      <c r="J27" s="642" t="s">
        <v>916</v>
      </c>
      <c r="K27" s="135">
        <f>VLOOKUP(J27,References!$B$7:$F$201,5,FALSE)</f>
        <v>9</v>
      </c>
    </row>
    <row r="28" spans="1:11" x14ac:dyDescent="0.2">
      <c r="A28" s="885"/>
      <c r="B28" s="886"/>
      <c r="C28" s="826"/>
      <c r="D28" s="826"/>
      <c r="E28" s="284"/>
      <c r="F28" s="62"/>
      <c r="G28" s="727">
        <v>-0.15</v>
      </c>
      <c r="H28" s="669" t="s">
        <v>653</v>
      </c>
      <c r="I28" s="669" t="s">
        <v>708</v>
      </c>
      <c r="J28" s="670" t="s">
        <v>975</v>
      </c>
      <c r="K28" s="135">
        <f>VLOOKUP(J28,References!$B$7:$F$201,5,FALSE)</f>
        <v>3</v>
      </c>
    </row>
    <row r="29" spans="1:11" x14ac:dyDescent="0.2">
      <c r="A29" s="889"/>
      <c r="B29" s="868"/>
      <c r="C29" s="811"/>
      <c r="D29" s="811"/>
      <c r="E29" s="402" t="s">
        <v>41</v>
      </c>
      <c r="F29" s="63" t="s">
        <v>6</v>
      </c>
      <c r="G29" s="622">
        <v>0.75</v>
      </c>
      <c r="H29" s="509" t="s">
        <v>653</v>
      </c>
      <c r="I29" s="509" t="s">
        <v>708</v>
      </c>
      <c r="J29" s="510" t="s">
        <v>846</v>
      </c>
      <c r="K29" s="541">
        <f>VLOOKUP(J29,References!$B$7:$F$201,5,FALSE)</f>
        <v>45</v>
      </c>
    </row>
    <row r="30" spans="1:11" x14ac:dyDescent="0.2">
      <c r="A30" s="885" t="s">
        <v>42</v>
      </c>
      <c r="B30" s="886" t="s">
        <v>43</v>
      </c>
      <c r="C30" s="826">
        <v>414.1</v>
      </c>
      <c r="D30" s="826" t="s">
        <v>7</v>
      </c>
      <c r="E30" s="284" t="s">
        <v>43</v>
      </c>
      <c r="F30" s="62" t="s">
        <v>7</v>
      </c>
      <c r="G30" s="474">
        <v>2.8</v>
      </c>
      <c r="H30" s="81" t="s">
        <v>653</v>
      </c>
      <c r="I30" s="81" t="s">
        <v>708</v>
      </c>
      <c r="J30" s="229" t="s">
        <v>475</v>
      </c>
      <c r="K30" s="135">
        <f>VLOOKUP(J30,References!$B$7:$F$201,5,FALSE)</f>
        <v>13</v>
      </c>
    </row>
    <row r="31" spans="1:11" x14ac:dyDescent="0.2">
      <c r="A31" s="885"/>
      <c r="B31" s="886"/>
      <c r="C31" s="826"/>
      <c r="D31" s="826"/>
      <c r="E31" s="284" t="s">
        <v>43</v>
      </c>
      <c r="F31" s="62" t="s">
        <v>7</v>
      </c>
      <c r="G31" s="474">
        <v>2.5</v>
      </c>
      <c r="H31" s="439" t="s">
        <v>653</v>
      </c>
      <c r="I31" s="439" t="s">
        <v>708</v>
      </c>
      <c r="J31" s="440" t="s">
        <v>744</v>
      </c>
      <c r="K31" s="135">
        <f>VLOOKUP(J31,References!$B$7:$F$201,5,FALSE)</f>
        <v>2</v>
      </c>
    </row>
    <row r="32" spans="1:11" x14ac:dyDescent="0.2">
      <c r="A32" s="885"/>
      <c r="B32" s="886"/>
      <c r="C32" s="826"/>
      <c r="D32" s="826"/>
      <c r="E32" s="284" t="s">
        <v>43</v>
      </c>
      <c r="F32" s="62" t="s">
        <v>7</v>
      </c>
      <c r="G32" s="621">
        <v>1.31</v>
      </c>
      <c r="H32" s="304" t="s">
        <v>653</v>
      </c>
      <c r="I32" s="81">
        <v>25</v>
      </c>
      <c r="J32" s="229" t="s">
        <v>779</v>
      </c>
      <c r="K32" s="135">
        <f>VLOOKUP(J32,References!$B$7:$F$201,5,FALSE)</f>
        <v>57</v>
      </c>
    </row>
    <row r="33" spans="1:11" x14ac:dyDescent="0.2">
      <c r="A33" s="885"/>
      <c r="B33" s="886"/>
      <c r="C33" s="826"/>
      <c r="D33" s="826"/>
      <c r="E33" s="284" t="s">
        <v>43</v>
      </c>
      <c r="F33" s="62" t="s">
        <v>7</v>
      </c>
      <c r="G33" s="474">
        <v>-0.2</v>
      </c>
      <c r="H33" s="81" t="s">
        <v>655</v>
      </c>
      <c r="I33" s="81" t="s">
        <v>708</v>
      </c>
      <c r="J33" s="229" t="s">
        <v>494</v>
      </c>
      <c r="K33" s="135">
        <f>VLOOKUP(J33,References!$B$7:$F$201,5,FALSE)</f>
        <v>79</v>
      </c>
    </row>
    <row r="34" spans="1:11" x14ac:dyDescent="0.2">
      <c r="A34" s="885"/>
      <c r="B34" s="886"/>
      <c r="C34" s="826"/>
      <c r="D34" s="826"/>
      <c r="E34" s="284" t="s">
        <v>43</v>
      </c>
      <c r="F34" s="62" t="s">
        <v>7</v>
      </c>
      <c r="G34" s="474">
        <v>-0.5</v>
      </c>
      <c r="H34" s="81" t="s">
        <v>655</v>
      </c>
      <c r="I34" s="81" t="s">
        <v>708</v>
      </c>
      <c r="J34" s="229" t="s">
        <v>473</v>
      </c>
      <c r="K34" s="135">
        <f>VLOOKUP(J34,References!$B$7:$F$201,5,FALSE)</f>
        <v>29</v>
      </c>
    </row>
    <row r="35" spans="1:11" x14ac:dyDescent="0.2">
      <c r="A35" s="885"/>
      <c r="B35" s="886"/>
      <c r="C35" s="826"/>
      <c r="D35" s="826"/>
      <c r="E35" s="284" t="s">
        <v>43</v>
      </c>
      <c r="F35" s="62" t="s">
        <v>7</v>
      </c>
      <c r="G35" s="474">
        <v>3.8</v>
      </c>
      <c r="H35" s="81" t="s">
        <v>653</v>
      </c>
      <c r="I35" s="81" t="s">
        <v>708</v>
      </c>
      <c r="J35" s="229" t="s">
        <v>474</v>
      </c>
      <c r="K35" s="135">
        <f>VLOOKUP(J35,References!$B$7:$F$201,5,FALSE)</f>
        <v>14</v>
      </c>
    </row>
    <row r="36" spans="1:11" x14ac:dyDescent="0.2">
      <c r="A36" s="885"/>
      <c r="B36" s="886"/>
      <c r="C36" s="826"/>
      <c r="D36" s="826"/>
      <c r="E36" s="284" t="s">
        <v>43</v>
      </c>
      <c r="F36" s="62" t="s">
        <v>7</v>
      </c>
      <c r="G36" s="479" t="s">
        <v>738</v>
      </c>
      <c r="H36" s="81" t="s">
        <v>653</v>
      </c>
      <c r="I36" s="81" t="s">
        <v>708</v>
      </c>
      <c r="J36" s="229" t="s">
        <v>476</v>
      </c>
      <c r="K36" s="135">
        <f>VLOOKUP(J36,References!$B$7:$F$201,5,FALSE)</f>
        <v>18</v>
      </c>
    </row>
    <row r="37" spans="1:11" x14ac:dyDescent="0.2">
      <c r="A37" s="885"/>
      <c r="B37" s="886"/>
      <c r="C37" s="826"/>
      <c r="D37" s="826"/>
      <c r="E37" s="284"/>
      <c r="F37" s="62"/>
      <c r="G37" s="621">
        <v>1.3859999999999999</v>
      </c>
      <c r="H37" s="619" t="s">
        <v>657</v>
      </c>
      <c r="I37" s="619" t="s">
        <v>708</v>
      </c>
      <c r="J37" s="618" t="s">
        <v>492</v>
      </c>
      <c r="K37" s="135">
        <f>VLOOKUP(J37,References!$B$7:$F$201,5,FALSE)</f>
        <v>84</v>
      </c>
    </row>
    <row r="38" spans="1:11" x14ac:dyDescent="0.2">
      <c r="A38" s="885"/>
      <c r="B38" s="886"/>
      <c r="C38" s="826"/>
      <c r="D38" s="826"/>
      <c r="E38" s="284" t="s">
        <v>43</v>
      </c>
      <c r="F38" s="62" t="s">
        <v>7</v>
      </c>
      <c r="G38" s="81">
        <v>0.5</v>
      </c>
      <c r="H38" s="81" t="s">
        <v>653</v>
      </c>
      <c r="I38" s="81" t="s">
        <v>708</v>
      </c>
      <c r="J38" s="229" t="s">
        <v>477</v>
      </c>
      <c r="K38" s="135">
        <f>VLOOKUP(J38,References!$B$7:$F$201,5,FALSE)</f>
        <v>83</v>
      </c>
    </row>
    <row r="39" spans="1:11" x14ac:dyDescent="0.2">
      <c r="A39" s="885"/>
      <c r="B39" s="886"/>
      <c r="C39" s="826"/>
      <c r="D39" s="826"/>
      <c r="E39" s="284" t="s">
        <v>43</v>
      </c>
      <c r="F39" s="62" t="s">
        <v>7</v>
      </c>
      <c r="G39" s="621">
        <v>-0.21</v>
      </c>
      <c r="H39" s="81" t="s">
        <v>655</v>
      </c>
      <c r="I39" s="81" t="s">
        <v>708</v>
      </c>
      <c r="J39" s="229" t="s">
        <v>495</v>
      </c>
      <c r="K39" s="135">
        <f>VLOOKUP(J39,References!$B$7:$F$201,5,FALSE)</f>
        <v>27</v>
      </c>
    </row>
    <row r="40" spans="1:11" x14ac:dyDescent="0.2">
      <c r="A40" s="885"/>
      <c r="B40" s="886"/>
      <c r="C40" s="826"/>
      <c r="D40" s="826"/>
      <c r="E40" s="284"/>
      <c r="F40" s="62"/>
      <c r="G40" s="621">
        <v>2.8</v>
      </c>
      <c r="H40" s="669" t="s">
        <v>653</v>
      </c>
      <c r="I40" s="669" t="s">
        <v>708</v>
      </c>
      <c r="J40" s="670" t="s">
        <v>975</v>
      </c>
      <c r="K40" s="135">
        <f>VLOOKUP(J40,References!$B$7:$F$201,5,FALSE)</f>
        <v>3</v>
      </c>
    </row>
    <row r="41" spans="1:11" x14ac:dyDescent="0.2">
      <c r="A41" s="889"/>
      <c r="B41" s="868"/>
      <c r="C41" s="811"/>
      <c r="D41" s="811"/>
      <c r="E41" s="402" t="s">
        <v>43</v>
      </c>
      <c r="F41" s="63" t="s">
        <v>7</v>
      </c>
      <c r="G41" s="624">
        <v>0.96</v>
      </c>
      <c r="H41" s="509" t="s">
        <v>653</v>
      </c>
      <c r="I41" s="509" t="s">
        <v>708</v>
      </c>
      <c r="J41" s="510" t="s">
        <v>846</v>
      </c>
      <c r="K41" s="541">
        <f>VLOOKUP(J41,References!$B$7:$F$201,5,FALSE)</f>
        <v>45</v>
      </c>
    </row>
    <row r="42" spans="1:11" x14ac:dyDescent="0.2">
      <c r="A42" s="888" t="s">
        <v>44</v>
      </c>
      <c r="B42" s="867" t="s">
        <v>45</v>
      </c>
      <c r="C42" s="810">
        <v>464.1</v>
      </c>
      <c r="D42" s="810" t="s">
        <v>8</v>
      </c>
      <c r="E42" s="394" t="s">
        <v>45</v>
      </c>
      <c r="F42" s="61" t="s">
        <v>8</v>
      </c>
      <c r="G42" s="621">
        <v>-0.21</v>
      </c>
      <c r="H42" s="81" t="s">
        <v>655</v>
      </c>
      <c r="I42" s="81" t="s">
        <v>708</v>
      </c>
      <c r="J42" s="229" t="s">
        <v>494</v>
      </c>
      <c r="K42" s="135">
        <f>VLOOKUP(J42,References!$B$7:$F$201,5,FALSE)</f>
        <v>79</v>
      </c>
    </row>
    <row r="43" spans="1:11" x14ac:dyDescent="0.2">
      <c r="A43" s="885"/>
      <c r="B43" s="886"/>
      <c r="C43" s="826"/>
      <c r="D43" s="826"/>
      <c r="E43" s="284"/>
      <c r="F43" s="62"/>
      <c r="G43" s="621">
        <v>0.82</v>
      </c>
      <c r="H43" s="619" t="s">
        <v>657</v>
      </c>
      <c r="I43" s="619" t="s">
        <v>708</v>
      </c>
      <c r="J43" s="618" t="s">
        <v>492</v>
      </c>
      <c r="K43" s="135">
        <f>VLOOKUP(J43,References!$B$7:$F$201,5,FALSE)</f>
        <v>84</v>
      </c>
    </row>
    <row r="44" spans="1:11" x14ac:dyDescent="0.2">
      <c r="A44" s="885"/>
      <c r="B44" s="886"/>
      <c r="C44" s="826"/>
      <c r="D44" s="826"/>
      <c r="E44" s="284" t="s">
        <v>45</v>
      </c>
      <c r="F44" s="62" t="s">
        <v>8</v>
      </c>
      <c r="G44" s="480" t="s">
        <v>207</v>
      </c>
      <c r="H44" s="81" t="s">
        <v>653</v>
      </c>
      <c r="I44" s="81" t="s">
        <v>708</v>
      </c>
      <c r="J44" s="229" t="s">
        <v>477</v>
      </c>
      <c r="K44" s="135">
        <f>VLOOKUP(J44,References!$B$7:$F$201,5,FALSE)</f>
        <v>83</v>
      </c>
    </row>
    <row r="45" spans="1:11" x14ac:dyDescent="0.2">
      <c r="A45" s="885"/>
      <c r="B45" s="886"/>
      <c r="C45" s="826"/>
      <c r="D45" s="826"/>
      <c r="E45" s="284" t="s">
        <v>45</v>
      </c>
      <c r="F45" s="62" t="s">
        <v>8</v>
      </c>
      <c r="G45" s="621">
        <v>-0.21</v>
      </c>
      <c r="H45" s="81" t="s">
        <v>655</v>
      </c>
      <c r="I45" s="81" t="s">
        <v>708</v>
      </c>
      <c r="J45" s="642" t="s">
        <v>916</v>
      </c>
      <c r="K45" s="135">
        <f>VLOOKUP(J45,References!$B$7:$F$201,5,FALSE)</f>
        <v>9</v>
      </c>
    </row>
    <row r="46" spans="1:11" x14ac:dyDescent="0.2">
      <c r="A46" s="885"/>
      <c r="B46" s="886"/>
      <c r="C46" s="826"/>
      <c r="D46" s="826"/>
      <c r="E46" s="284"/>
      <c r="F46" s="62"/>
      <c r="G46" s="621">
        <v>2.5750000000000002</v>
      </c>
      <c r="H46" s="669" t="s">
        <v>653</v>
      </c>
      <c r="I46" s="669" t="s">
        <v>708</v>
      </c>
      <c r="J46" s="670" t="s">
        <v>975</v>
      </c>
      <c r="K46" s="135">
        <f>VLOOKUP(J46,References!$B$7:$F$201,5,FALSE)</f>
        <v>3</v>
      </c>
    </row>
    <row r="47" spans="1:11" x14ac:dyDescent="0.2">
      <c r="A47" s="889"/>
      <c r="B47" s="868"/>
      <c r="C47" s="811"/>
      <c r="D47" s="811"/>
      <c r="E47" s="402" t="s">
        <v>45</v>
      </c>
      <c r="F47" s="63" t="s">
        <v>8</v>
      </c>
      <c r="G47" s="622">
        <v>-0.31</v>
      </c>
      <c r="H47" s="509" t="s">
        <v>653</v>
      </c>
      <c r="I47" s="509" t="s">
        <v>708</v>
      </c>
      <c r="J47" s="510" t="s">
        <v>846</v>
      </c>
      <c r="K47" s="541">
        <f>VLOOKUP(J47,References!$B$7:$F$201,5,FALSE)</f>
        <v>45</v>
      </c>
    </row>
    <row r="48" spans="1:11" x14ac:dyDescent="0.2">
      <c r="A48" s="885" t="s">
        <v>46</v>
      </c>
      <c r="B48" s="886" t="s">
        <v>47</v>
      </c>
      <c r="C48" s="826">
        <v>514.1</v>
      </c>
      <c r="D48" s="826" t="s">
        <v>9</v>
      </c>
      <c r="E48" s="284" t="s">
        <v>47</v>
      </c>
      <c r="F48" s="62" t="s">
        <v>9</v>
      </c>
      <c r="G48" s="474">
        <v>2.6</v>
      </c>
      <c r="H48" s="81" t="s">
        <v>653</v>
      </c>
      <c r="I48" s="81">
        <v>25</v>
      </c>
      <c r="J48" s="229" t="s">
        <v>480</v>
      </c>
      <c r="K48" s="135">
        <f>VLOOKUP(J48,References!$B$7:$F$201,5,FALSE)</f>
        <v>60</v>
      </c>
    </row>
    <row r="49" spans="1:11" x14ac:dyDescent="0.2">
      <c r="A49" s="885"/>
      <c r="B49" s="886"/>
      <c r="C49" s="826"/>
      <c r="D49" s="826"/>
      <c r="E49" s="284" t="s">
        <v>47</v>
      </c>
      <c r="F49" s="62" t="s">
        <v>9</v>
      </c>
      <c r="G49" s="621">
        <v>-0.21</v>
      </c>
      <c r="H49" s="81" t="s">
        <v>655</v>
      </c>
      <c r="I49" s="81" t="s">
        <v>708</v>
      </c>
      <c r="J49" s="229" t="s">
        <v>494</v>
      </c>
      <c r="K49" s="135">
        <f>VLOOKUP(J49,References!$B$7:$F$201,5,FALSE)</f>
        <v>79</v>
      </c>
    </row>
    <row r="50" spans="1:11" x14ac:dyDescent="0.2">
      <c r="A50" s="885"/>
      <c r="B50" s="886"/>
      <c r="C50" s="826"/>
      <c r="D50" s="826"/>
      <c r="E50" s="284" t="s">
        <v>47</v>
      </c>
      <c r="F50" s="62" t="s">
        <v>9</v>
      </c>
      <c r="G50" s="480" t="s">
        <v>207</v>
      </c>
      <c r="H50" s="81" t="s">
        <v>653</v>
      </c>
      <c r="I50" s="81" t="s">
        <v>708</v>
      </c>
      <c r="J50" s="229" t="s">
        <v>477</v>
      </c>
      <c r="K50" s="135">
        <f>VLOOKUP(J50,References!$B$7:$F$201,5,FALSE)</f>
        <v>83</v>
      </c>
    </row>
    <row r="51" spans="1:11" x14ac:dyDescent="0.2">
      <c r="A51" s="885"/>
      <c r="B51" s="886"/>
      <c r="C51" s="826"/>
      <c r="D51" s="826"/>
      <c r="E51" s="284" t="s">
        <v>47</v>
      </c>
      <c r="F51" s="62" t="s">
        <v>9</v>
      </c>
      <c r="G51" s="621">
        <v>-0.17</v>
      </c>
      <c r="H51" s="81" t="s">
        <v>655</v>
      </c>
      <c r="I51" s="81" t="s">
        <v>708</v>
      </c>
      <c r="J51" s="642" t="s">
        <v>916</v>
      </c>
      <c r="K51" s="135">
        <f>VLOOKUP(J51,References!$B$7:$F$201,5,FALSE)</f>
        <v>9</v>
      </c>
    </row>
    <row r="52" spans="1:11" x14ac:dyDescent="0.2">
      <c r="A52" s="889"/>
      <c r="B52" s="868"/>
      <c r="C52" s="811"/>
      <c r="D52" s="811"/>
      <c r="E52" s="402" t="s">
        <v>47</v>
      </c>
      <c r="F52" s="63" t="s">
        <v>9</v>
      </c>
      <c r="G52" s="622">
        <v>0.04</v>
      </c>
      <c r="H52" s="509" t="s">
        <v>653</v>
      </c>
      <c r="I52" s="509" t="s">
        <v>708</v>
      </c>
      <c r="J52" s="510" t="s">
        <v>846</v>
      </c>
      <c r="K52" s="541">
        <f>VLOOKUP(J52,References!$B$7:$F$201,5,FALSE)</f>
        <v>45</v>
      </c>
    </row>
    <row r="53" spans="1:11" x14ac:dyDescent="0.2">
      <c r="A53" s="885" t="s">
        <v>48</v>
      </c>
      <c r="B53" s="886" t="s">
        <v>49</v>
      </c>
      <c r="C53" s="826">
        <v>564.1</v>
      </c>
      <c r="D53" s="826" t="s">
        <v>10</v>
      </c>
      <c r="E53" s="284" t="s">
        <v>49</v>
      </c>
      <c r="F53" s="62" t="s">
        <v>10</v>
      </c>
      <c r="G53" s="474">
        <v>2.6</v>
      </c>
      <c r="H53" s="81" t="s">
        <v>653</v>
      </c>
      <c r="I53" s="81">
        <v>25</v>
      </c>
      <c r="J53" s="229" t="s">
        <v>480</v>
      </c>
      <c r="K53" s="135">
        <f>VLOOKUP(J53,References!$B$7:$F$201,5,FALSE)</f>
        <v>60</v>
      </c>
    </row>
    <row r="54" spans="1:11" x14ac:dyDescent="0.2">
      <c r="A54" s="885"/>
      <c r="B54" s="886"/>
      <c r="C54" s="826"/>
      <c r="D54" s="826"/>
      <c r="E54" s="284" t="s">
        <v>49</v>
      </c>
      <c r="F54" s="62" t="s">
        <v>10</v>
      </c>
      <c r="G54" s="474">
        <v>-0.21</v>
      </c>
      <c r="H54" s="81" t="s">
        <v>655</v>
      </c>
      <c r="I54" s="81" t="s">
        <v>708</v>
      </c>
      <c r="J54" s="229" t="s">
        <v>494</v>
      </c>
      <c r="K54" s="135">
        <f>VLOOKUP(J54,References!$B$7:$F$201,5,FALSE)</f>
        <v>79</v>
      </c>
    </row>
    <row r="55" spans="1:11" x14ac:dyDescent="0.2">
      <c r="A55" s="885"/>
      <c r="B55" s="886"/>
      <c r="C55" s="826"/>
      <c r="D55" s="826"/>
      <c r="E55" s="284" t="s">
        <v>49</v>
      </c>
      <c r="F55" s="62" t="s">
        <v>10</v>
      </c>
      <c r="G55" s="480" t="s">
        <v>207</v>
      </c>
      <c r="H55" s="81" t="s">
        <v>653</v>
      </c>
      <c r="I55" s="81" t="s">
        <v>708</v>
      </c>
      <c r="J55" s="229" t="s">
        <v>477</v>
      </c>
      <c r="K55" s="135">
        <f>VLOOKUP(J55,References!$B$7:$F$201,5,FALSE)</f>
        <v>83</v>
      </c>
    </row>
    <row r="56" spans="1:11" x14ac:dyDescent="0.2">
      <c r="A56" s="885"/>
      <c r="B56" s="886"/>
      <c r="C56" s="826"/>
      <c r="D56" s="826"/>
      <c r="E56" s="284" t="s">
        <v>49</v>
      </c>
      <c r="F56" s="62" t="s">
        <v>10</v>
      </c>
      <c r="G56" s="621">
        <v>-0.17</v>
      </c>
      <c r="H56" s="81" t="s">
        <v>655</v>
      </c>
      <c r="I56" s="81" t="s">
        <v>708</v>
      </c>
      <c r="J56" s="642" t="s">
        <v>916</v>
      </c>
      <c r="K56" s="135">
        <f>VLOOKUP(J56,References!$B$7:$F$201,5,FALSE)</f>
        <v>9</v>
      </c>
    </row>
    <row r="57" spans="1:11" x14ac:dyDescent="0.2">
      <c r="A57" s="889"/>
      <c r="B57" s="868"/>
      <c r="C57" s="811"/>
      <c r="D57" s="811"/>
      <c r="E57" s="402" t="s">
        <v>49</v>
      </c>
      <c r="F57" s="63" t="s">
        <v>10</v>
      </c>
      <c r="G57" s="622">
        <v>-0.55000000000000004</v>
      </c>
      <c r="H57" s="509" t="s">
        <v>653</v>
      </c>
      <c r="I57" s="509" t="s">
        <v>708</v>
      </c>
      <c r="J57" s="510" t="s">
        <v>846</v>
      </c>
      <c r="K57" s="541">
        <f>VLOOKUP(J57,References!$B$7:$F$201,5,FALSE)</f>
        <v>45</v>
      </c>
    </row>
    <row r="58" spans="1:11" x14ac:dyDescent="0.2">
      <c r="A58" s="885" t="s">
        <v>50</v>
      </c>
      <c r="B58" s="886" t="s">
        <v>51</v>
      </c>
      <c r="C58" s="826">
        <f>C53+50</f>
        <v>614.1</v>
      </c>
      <c r="D58" s="826" t="s">
        <v>11</v>
      </c>
      <c r="E58" s="284" t="s">
        <v>51</v>
      </c>
      <c r="F58" s="62" t="s">
        <v>11</v>
      </c>
      <c r="G58" s="81">
        <v>3.1</v>
      </c>
      <c r="H58" s="81" t="s">
        <v>653</v>
      </c>
      <c r="I58" s="81">
        <v>25</v>
      </c>
      <c r="J58" s="229" t="s">
        <v>480</v>
      </c>
      <c r="K58" s="135">
        <f>VLOOKUP(J58,References!$B$7:$F$201,5,FALSE)</f>
        <v>60</v>
      </c>
    </row>
    <row r="59" spans="1:11" x14ac:dyDescent="0.2">
      <c r="A59" s="885"/>
      <c r="B59" s="886"/>
      <c r="C59" s="826"/>
      <c r="D59" s="826"/>
      <c r="E59" s="284" t="s">
        <v>51</v>
      </c>
      <c r="F59" s="62" t="s">
        <v>11</v>
      </c>
      <c r="G59" s="621">
        <v>-0.21</v>
      </c>
      <c r="H59" s="81" t="s">
        <v>655</v>
      </c>
      <c r="I59" s="81" t="s">
        <v>708</v>
      </c>
      <c r="J59" s="229" t="s">
        <v>494</v>
      </c>
      <c r="K59" s="135">
        <f>VLOOKUP(J59,References!$B$7:$F$201,5,FALSE)</f>
        <v>79</v>
      </c>
    </row>
    <row r="60" spans="1:11" x14ac:dyDescent="0.2">
      <c r="A60" s="885"/>
      <c r="B60" s="886"/>
      <c r="C60" s="826"/>
      <c r="D60" s="826"/>
      <c r="E60" s="284" t="s">
        <v>51</v>
      </c>
      <c r="F60" s="62" t="s">
        <v>11</v>
      </c>
      <c r="G60" s="621">
        <v>-0.17</v>
      </c>
      <c r="H60" s="81" t="s">
        <v>655</v>
      </c>
      <c r="I60" s="81" t="s">
        <v>708</v>
      </c>
      <c r="J60" s="642" t="s">
        <v>916</v>
      </c>
      <c r="K60" s="135">
        <f>VLOOKUP(J60,References!$B$7:$F$201,5,FALSE)</f>
        <v>9</v>
      </c>
    </row>
    <row r="61" spans="1:11" x14ac:dyDescent="0.2">
      <c r="A61" s="889"/>
      <c r="B61" s="868"/>
      <c r="C61" s="811"/>
      <c r="D61" s="811"/>
      <c r="E61" s="402" t="s">
        <v>51</v>
      </c>
      <c r="F61" s="63" t="s">
        <v>11</v>
      </c>
      <c r="G61" s="623">
        <v>-1.24</v>
      </c>
      <c r="H61" s="625" t="s">
        <v>653</v>
      </c>
      <c r="I61" s="625" t="s">
        <v>708</v>
      </c>
      <c r="J61" s="626" t="s">
        <v>846</v>
      </c>
      <c r="K61" s="190">
        <f>VLOOKUP(J61,References!$B$7:$F$201,5,FALSE)</f>
        <v>45</v>
      </c>
    </row>
    <row r="62" spans="1:11" x14ac:dyDescent="0.2">
      <c r="A62" s="400" t="s">
        <v>52</v>
      </c>
      <c r="B62" s="270" t="s">
        <v>53</v>
      </c>
      <c r="C62" s="391">
        <v>664.1</v>
      </c>
      <c r="D62" s="391" t="s">
        <v>12</v>
      </c>
      <c r="E62" s="402" t="s">
        <v>53</v>
      </c>
      <c r="F62" s="63" t="s">
        <v>12</v>
      </c>
      <c r="G62" s="63"/>
      <c r="H62" s="223"/>
      <c r="I62" s="223"/>
      <c r="J62" s="293"/>
      <c r="K62" s="190"/>
    </row>
    <row r="63" spans="1:11" ht="17" thickBot="1" x14ac:dyDescent="0.25">
      <c r="A63" s="276" t="s">
        <v>54</v>
      </c>
      <c r="B63" s="277" t="s">
        <v>55</v>
      </c>
      <c r="C63" s="225">
        <v>714.1</v>
      </c>
      <c r="D63" s="225" t="s">
        <v>13</v>
      </c>
      <c r="E63" s="477" t="s">
        <v>55</v>
      </c>
      <c r="F63" s="210" t="s">
        <v>13</v>
      </c>
      <c r="G63" s="627">
        <v>-0.21</v>
      </c>
      <c r="H63" s="213" t="s">
        <v>655</v>
      </c>
      <c r="I63" s="213" t="s">
        <v>708</v>
      </c>
      <c r="J63" s="298" t="s">
        <v>494</v>
      </c>
      <c r="K63" s="139">
        <f>VLOOKUP(J63,References!$B$7:$F$201,5,FALSE)</f>
        <v>79</v>
      </c>
    </row>
    <row r="64" spans="1:11" ht="17" thickBot="1" x14ac:dyDescent="0.25">
      <c r="A64" s="468" t="s">
        <v>142</v>
      </c>
      <c r="B64" s="469" t="s">
        <v>141</v>
      </c>
      <c r="C64" s="359"/>
      <c r="D64" s="359"/>
      <c r="E64" s="359"/>
      <c r="F64" s="359"/>
      <c r="G64" s="359"/>
      <c r="H64" s="359"/>
      <c r="I64" s="359"/>
      <c r="J64" s="202"/>
      <c r="K64" s="470"/>
    </row>
    <row r="65" spans="1:11" x14ac:dyDescent="0.2">
      <c r="A65" s="899" t="s">
        <v>56</v>
      </c>
      <c r="B65" s="900" t="s">
        <v>57</v>
      </c>
      <c r="C65" s="822">
        <v>300.10000000000002</v>
      </c>
      <c r="D65" s="822" t="s">
        <v>15</v>
      </c>
      <c r="E65" s="476" t="s">
        <v>57</v>
      </c>
      <c r="F65" s="205" t="s">
        <v>15</v>
      </c>
      <c r="G65" s="631">
        <v>0.14000000000000001</v>
      </c>
      <c r="H65" s="206" t="s">
        <v>655</v>
      </c>
      <c r="I65" s="206" t="s">
        <v>708</v>
      </c>
      <c r="J65" s="239" t="s">
        <v>494</v>
      </c>
      <c r="K65" s="134">
        <f>VLOOKUP(J65,References!$B$7:$F$201,5,FALSE)</f>
        <v>79</v>
      </c>
    </row>
    <row r="66" spans="1:11" x14ac:dyDescent="0.2">
      <c r="A66" s="885"/>
      <c r="B66" s="886"/>
      <c r="C66" s="826"/>
      <c r="D66" s="826"/>
      <c r="E66" s="284"/>
      <c r="F66" s="62"/>
      <c r="G66" s="621">
        <v>-3.94</v>
      </c>
      <c r="H66" s="619" t="s">
        <v>657</v>
      </c>
      <c r="I66" s="619" t="s">
        <v>708</v>
      </c>
      <c r="J66" s="618" t="s">
        <v>492</v>
      </c>
      <c r="K66" s="135">
        <f>VLOOKUP(J66,References!$B$7:$F$201,5,FALSE)</f>
        <v>84</v>
      </c>
    </row>
    <row r="67" spans="1:11" x14ac:dyDescent="0.2">
      <c r="A67" s="885"/>
      <c r="B67" s="886"/>
      <c r="C67" s="826"/>
      <c r="D67" s="826"/>
      <c r="E67" s="284" t="s">
        <v>57</v>
      </c>
      <c r="F67" s="62" t="s">
        <v>15</v>
      </c>
      <c r="G67" s="81" t="s">
        <v>221</v>
      </c>
      <c r="H67" s="81" t="s">
        <v>653</v>
      </c>
      <c r="I67" s="81" t="s">
        <v>708</v>
      </c>
      <c r="J67" s="229" t="s">
        <v>477</v>
      </c>
      <c r="K67" s="135">
        <f>VLOOKUP(J67,References!$B$7:$F$201,5,FALSE)</f>
        <v>83</v>
      </c>
    </row>
    <row r="68" spans="1:11" x14ac:dyDescent="0.2">
      <c r="A68" s="885"/>
      <c r="B68" s="886"/>
      <c r="C68" s="826"/>
      <c r="D68" s="826"/>
      <c r="E68" s="284" t="s">
        <v>57</v>
      </c>
      <c r="F68" s="62" t="s">
        <v>15</v>
      </c>
      <c r="G68" s="267">
        <v>0.14000000000000001</v>
      </c>
      <c r="H68" s="81" t="s">
        <v>655</v>
      </c>
      <c r="I68" s="81" t="s">
        <v>708</v>
      </c>
      <c r="J68" s="642" t="s">
        <v>916</v>
      </c>
      <c r="K68" s="135">
        <f>VLOOKUP(J68,References!$B$7:$F$201,5,FALSE)</f>
        <v>9</v>
      </c>
    </row>
    <row r="69" spans="1:11" x14ac:dyDescent="0.2">
      <c r="A69" s="240" t="s">
        <v>58</v>
      </c>
      <c r="B69" s="233" t="s">
        <v>59</v>
      </c>
      <c r="C69" s="234">
        <v>350.1</v>
      </c>
      <c r="D69" s="234" t="s">
        <v>16</v>
      </c>
      <c r="E69" s="297" t="s">
        <v>59</v>
      </c>
      <c r="F69" s="200" t="s">
        <v>16</v>
      </c>
      <c r="G69" s="475"/>
      <c r="H69" s="80"/>
      <c r="I69" s="80"/>
      <c r="J69" s="235"/>
      <c r="K69" s="192"/>
    </row>
    <row r="70" spans="1:11" x14ac:dyDescent="0.2">
      <c r="A70" s="885" t="s">
        <v>60</v>
      </c>
      <c r="B70" s="886" t="s">
        <v>61</v>
      </c>
      <c r="C70" s="826">
        <v>400.1</v>
      </c>
      <c r="D70" s="826" t="s">
        <v>17</v>
      </c>
      <c r="E70" s="284" t="s">
        <v>61</v>
      </c>
      <c r="F70" s="62" t="s">
        <v>17</v>
      </c>
      <c r="G70" s="621">
        <v>0.14000000000000001</v>
      </c>
      <c r="H70" s="81" t="s">
        <v>655</v>
      </c>
      <c r="I70" s="81" t="s">
        <v>708</v>
      </c>
      <c r="J70" s="229" t="s">
        <v>494</v>
      </c>
      <c r="K70" s="135">
        <f>VLOOKUP(J70,References!$B$7:$F$201,5,FALSE)</f>
        <v>79</v>
      </c>
    </row>
    <row r="71" spans="1:11" x14ac:dyDescent="0.2">
      <c r="A71" s="885"/>
      <c r="B71" s="886"/>
      <c r="C71" s="826"/>
      <c r="D71" s="826"/>
      <c r="E71" s="284"/>
      <c r="F71" s="62"/>
      <c r="G71" s="621">
        <v>-3.45</v>
      </c>
      <c r="H71" s="619" t="s">
        <v>657</v>
      </c>
      <c r="I71" s="619" t="s">
        <v>708</v>
      </c>
      <c r="J71" s="618" t="s">
        <v>492</v>
      </c>
      <c r="K71" s="135">
        <f>VLOOKUP(J71,References!$B$7:$F$201,5,FALSE)</f>
        <v>84</v>
      </c>
    </row>
    <row r="72" spans="1:11" x14ac:dyDescent="0.2">
      <c r="A72" s="885"/>
      <c r="B72" s="886"/>
      <c r="C72" s="826"/>
      <c r="D72" s="826"/>
      <c r="E72" s="284" t="s">
        <v>61</v>
      </c>
      <c r="F72" s="62" t="s">
        <v>17</v>
      </c>
      <c r="G72" s="81" t="s">
        <v>221</v>
      </c>
      <c r="H72" s="81" t="s">
        <v>653</v>
      </c>
      <c r="I72" s="81" t="s">
        <v>708</v>
      </c>
      <c r="J72" s="229" t="s">
        <v>477</v>
      </c>
      <c r="K72" s="135">
        <f>VLOOKUP(J72,References!$B$7:$F$201,5,FALSE)</f>
        <v>83</v>
      </c>
    </row>
    <row r="73" spans="1:11" x14ac:dyDescent="0.2">
      <c r="A73" s="885"/>
      <c r="B73" s="886"/>
      <c r="C73" s="826"/>
      <c r="D73" s="826"/>
      <c r="E73" s="284" t="s">
        <v>61</v>
      </c>
      <c r="F73" s="62" t="s">
        <v>17</v>
      </c>
      <c r="G73" s="267">
        <v>0.14000000000000001</v>
      </c>
      <c r="H73" s="81" t="s">
        <v>655</v>
      </c>
      <c r="I73" s="81" t="s">
        <v>708</v>
      </c>
      <c r="J73" s="642" t="s">
        <v>916</v>
      </c>
      <c r="K73" s="135">
        <f>VLOOKUP(J73,References!$B$7:$F$201,5,FALSE)</f>
        <v>9</v>
      </c>
    </row>
    <row r="74" spans="1:11" x14ac:dyDescent="0.2">
      <c r="A74" s="240" t="s">
        <v>62</v>
      </c>
      <c r="B74" s="233" t="s">
        <v>63</v>
      </c>
      <c r="C74" s="234">
        <v>450.1</v>
      </c>
      <c r="D74" s="234" t="s">
        <v>18</v>
      </c>
      <c r="E74" s="297" t="s">
        <v>63</v>
      </c>
      <c r="F74" s="200" t="s">
        <v>18</v>
      </c>
      <c r="G74" s="200"/>
      <c r="H74" s="80"/>
      <c r="I74" s="80"/>
      <c r="J74" s="235"/>
      <c r="K74" s="192"/>
    </row>
    <row r="75" spans="1:11" x14ac:dyDescent="0.2">
      <c r="A75" s="885" t="s">
        <v>64</v>
      </c>
      <c r="B75" s="886" t="s">
        <v>65</v>
      </c>
      <c r="C75" s="826">
        <v>500.1</v>
      </c>
      <c r="D75" s="826" t="s">
        <v>19</v>
      </c>
      <c r="E75" s="284" t="s">
        <v>65</v>
      </c>
      <c r="F75" s="62" t="s">
        <v>19</v>
      </c>
      <c r="G75" s="621">
        <v>0.14000000000000001</v>
      </c>
      <c r="H75" s="81" t="s">
        <v>655</v>
      </c>
      <c r="I75" s="81" t="s">
        <v>708</v>
      </c>
      <c r="J75" s="229" t="s">
        <v>494</v>
      </c>
      <c r="K75" s="135">
        <f>VLOOKUP(J75,References!$B$7:$F$201,5,FALSE)</f>
        <v>79</v>
      </c>
    </row>
    <row r="76" spans="1:11" x14ac:dyDescent="0.2">
      <c r="A76" s="885"/>
      <c r="B76" s="886"/>
      <c r="C76" s="826"/>
      <c r="D76" s="826"/>
      <c r="E76" s="284" t="s">
        <v>65</v>
      </c>
      <c r="F76" s="62" t="s">
        <v>19</v>
      </c>
      <c r="G76" s="628">
        <v>1.1599999999999999</v>
      </c>
      <c r="H76" s="512" t="s">
        <v>653</v>
      </c>
      <c r="I76" s="512" t="s">
        <v>708</v>
      </c>
      <c r="J76" s="513" t="s">
        <v>846</v>
      </c>
      <c r="K76" s="511">
        <f>VLOOKUP(J76,References!$B$7:$F$201,5,FALSE)</f>
        <v>45</v>
      </c>
    </row>
    <row r="77" spans="1:11" x14ac:dyDescent="0.2">
      <c r="A77" s="885"/>
      <c r="B77" s="886"/>
      <c r="C77" s="826"/>
      <c r="D77" s="826"/>
      <c r="E77" s="284" t="s">
        <v>65</v>
      </c>
      <c r="F77" s="62" t="s">
        <v>19</v>
      </c>
      <c r="G77" s="204" t="s">
        <v>738</v>
      </c>
      <c r="H77" s="81" t="s">
        <v>653</v>
      </c>
      <c r="I77" s="81" t="s">
        <v>708</v>
      </c>
      <c r="J77" s="229" t="s">
        <v>476</v>
      </c>
      <c r="K77" s="135">
        <f>VLOOKUP(J77,References!$B$7:$F$201,5,FALSE)</f>
        <v>18</v>
      </c>
    </row>
    <row r="78" spans="1:11" x14ac:dyDescent="0.2">
      <c r="A78" s="885"/>
      <c r="B78" s="886"/>
      <c r="C78" s="826"/>
      <c r="D78" s="826"/>
      <c r="E78" s="284"/>
      <c r="F78" s="62"/>
      <c r="G78" s="267">
        <v>-3.41</v>
      </c>
      <c r="H78" s="619" t="s">
        <v>657</v>
      </c>
      <c r="I78" s="619" t="s">
        <v>708</v>
      </c>
      <c r="J78" s="618" t="s">
        <v>492</v>
      </c>
      <c r="K78" s="135">
        <f>VLOOKUP(J78,References!$B$7:$F$201,5,FALSE)</f>
        <v>84</v>
      </c>
    </row>
    <row r="79" spans="1:11" x14ac:dyDescent="0.2">
      <c r="A79" s="885"/>
      <c r="B79" s="886"/>
      <c r="C79" s="826"/>
      <c r="D79" s="826"/>
      <c r="E79" s="284" t="s">
        <v>65</v>
      </c>
      <c r="F79" s="62" t="s">
        <v>19</v>
      </c>
      <c r="G79" s="81" t="s">
        <v>221</v>
      </c>
      <c r="H79" s="81" t="s">
        <v>653</v>
      </c>
      <c r="I79" s="81" t="s">
        <v>708</v>
      </c>
      <c r="J79" s="229" t="s">
        <v>477</v>
      </c>
      <c r="K79" s="135">
        <f>VLOOKUP(J79,References!$B$7:$F$201,5,FALSE)</f>
        <v>83</v>
      </c>
    </row>
    <row r="80" spans="1:11" x14ac:dyDescent="0.2">
      <c r="A80" s="885"/>
      <c r="B80" s="886"/>
      <c r="C80" s="826"/>
      <c r="D80" s="826"/>
      <c r="E80" s="284"/>
      <c r="F80" s="62"/>
      <c r="G80" s="267" t="s">
        <v>778</v>
      </c>
      <c r="H80" s="669" t="s">
        <v>708</v>
      </c>
      <c r="I80" s="669" t="s">
        <v>708</v>
      </c>
      <c r="J80" s="670" t="s">
        <v>498</v>
      </c>
      <c r="K80" s="135">
        <f>VLOOKUP(J80,References!$B$7:$F$201,5,FALSE)</f>
        <v>89</v>
      </c>
    </row>
    <row r="81" spans="1:16" x14ac:dyDescent="0.2">
      <c r="A81" s="885"/>
      <c r="B81" s="886"/>
      <c r="C81" s="826"/>
      <c r="D81" s="826"/>
      <c r="E81" s="284" t="s">
        <v>65</v>
      </c>
      <c r="F81" s="62" t="s">
        <v>19</v>
      </c>
      <c r="G81" s="267">
        <v>0.14000000000000001</v>
      </c>
      <c r="H81" s="81" t="s">
        <v>655</v>
      </c>
      <c r="I81" s="81" t="s">
        <v>708</v>
      </c>
      <c r="J81" s="642" t="s">
        <v>916</v>
      </c>
      <c r="K81" s="135">
        <f>VLOOKUP(J81,References!$B$7:$F$201,5,FALSE)</f>
        <v>9</v>
      </c>
    </row>
    <row r="82" spans="1:16" x14ac:dyDescent="0.2">
      <c r="A82" s="885"/>
      <c r="B82" s="886"/>
      <c r="C82" s="826"/>
      <c r="D82" s="826"/>
      <c r="E82" s="284" t="s">
        <v>65</v>
      </c>
      <c r="F82" s="62" t="s">
        <v>19</v>
      </c>
      <c r="G82" s="474" t="s">
        <v>778</v>
      </c>
      <c r="H82" s="669" t="s">
        <v>653</v>
      </c>
      <c r="I82" s="669" t="s">
        <v>708</v>
      </c>
      <c r="J82" s="670" t="s">
        <v>975</v>
      </c>
      <c r="K82" s="135">
        <f>VLOOKUP(J82,References!$B$7:$F$201,5,FALSE)</f>
        <v>3</v>
      </c>
    </row>
    <row r="83" spans="1:16" x14ac:dyDescent="0.2">
      <c r="A83" s="240" t="s">
        <v>66</v>
      </c>
      <c r="B83" s="233" t="s">
        <v>67</v>
      </c>
      <c r="C83" s="234">
        <v>550.1</v>
      </c>
      <c r="D83" s="234" t="s">
        <v>107</v>
      </c>
      <c r="E83" s="297" t="s">
        <v>67</v>
      </c>
      <c r="F83" s="200" t="s">
        <v>107</v>
      </c>
      <c r="G83" s="200"/>
      <c r="H83" s="80"/>
      <c r="I83" s="80"/>
      <c r="J83" s="235"/>
      <c r="K83" s="192"/>
    </row>
    <row r="84" spans="1:16" ht="17" thickBot="1" x14ac:dyDescent="0.25">
      <c r="A84" s="888" t="s">
        <v>68</v>
      </c>
      <c r="B84" s="867" t="s">
        <v>69</v>
      </c>
      <c r="C84" s="810">
        <v>600.1</v>
      </c>
      <c r="D84" s="810" t="s">
        <v>20</v>
      </c>
      <c r="E84" s="477" t="s">
        <v>69</v>
      </c>
      <c r="F84" s="210" t="s">
        <v>20</v>
      </c>
      <c r="G84" s="474">
        <v>0.14000000000000001</v>
      </c>
      <c r="H84" s="81" t="s">
        <v>655</v>
      </c>
      <c r="I84" s="81" t="s">
        <v>708</v>
      </c>
      <c r="J84" s="229" t="s">
        <v>494</v>
      </c>
      <c r="K84" s="135">
        <f>VLOOKUP(J84,References!$B$7:$F$201,5,FALSE)</f>
        <v>79</v>
      </c>
    </row>
    <row r="85" spans="1:16" ht="17" thickBot="1" x14ac:dyDescent="0.25">
      <c r="A85" s="890"/>
      <c r="B85" s="891"/>
      <c r="C85" s="823"/>
      <c r="D85" s="823"/>
      <c r="E85" s="477"/>
      <c r="F85" s="210"/>
      <c r="G85" s="478">
        <v>-2.86</v>
      </c>
      <c r="H85" s="629" t="s">
        <v>657</v>
      </c>
      <c r="I85" s="629" t="s">
        <v>708</v>
      </c>
      <c r="J85" s="630" t="s">
        <v>492</v>
      </c>
      <c r="K85" s="139">
        <f>VLOOKUP(J85,References!$B$7:$F$201,5,FALSE)</f>
        <v>84</v>
      </c>
    </row>
    <row r="86" spans="1:16" ht="17" thickBot="1" x14ac:dyDescent="0.25">
      <c r="A86" s="471" t="s">
        <v>143</v>
      </c>
      <c r="B86" s="472" t="s">
        <v>144</v>
      </c>
      <c r="C86" s="437"/>
      <c r="D86" s="437"/>
      <c r="E86" s="437"/>
      <c r="F86" s="437"/>
      <c r="G86" s="437"/>
      <c r="H86" s="437"/>
      <c r="I86" s="437"/>
      <c r="J86" s="437"/>
      <c r="K86" s="473"/>
    </row>
    <row r="87" spans="1:16" x14ac:dyDescent="0.2">
      <c r="A87" s="400" t="s">
        <v>132</v>
      </c>
      <c r="B87" s="270" t="s">
        <v>131</v>
      </c>
      <c r="C87" s="271">
        <v>342.1</v>
      </c>
      <c r="D87" s="63" t="s">
        <v>31</v>
      </c>
      <c r="E87" s="402" t="s">
        <v>131</v>
      </c>
      <c r="F87" s="63" t="s">
        <v>31</v>
      </c>
      <c r="G87" s="63"/>
      <c r="H87" s="223"/>
      <c r="I87" s="223"/>
      <c r="J87" s="293"/>
      <c r="K87" s="259"/>
    </row>
    <row r="88" spans="1:16" ht="17" thickBot="1" x14ac:dyDescent="0.25">
      <c r="A88" s="275" t="s">
        <v>1</v>
      </c>
      <c r="B88" s="228" t="s">
        <v>130</v>
      </c>
      <c r="C88" s="265">
        <v>378.1</v>
      </c>
      <c r="D88" s="62" t="s">
        <v>30</v>
      </c>
      <c r="E88" s="284" t="s">
        <v>130</v>
      </c>
      <c r="F88" s="62" t="s">
        <v>30</v>
      </c>
      <c r="G88" s="62">
        <v>2.82</v>
      </c>
      <c r="H88" s="81" t="s">
        <v>655</v>
      </c>
      <c r="I88" s="81" t="s">
        <v>708</v>
      </c>
      <c r="J88" s="229" t="s">
        <v>495</v>
      </c>
      <c r="K88" s="135">
        <f>VLOOKUP(J88,References!$B$7:$F$201,5,FALSE)</f>
        <v>27</v>
      </c>
    </row>
    <row r="89" spans="1:16" ht="17" thickBot="1" x14ac:dyDescent="0.25">
      <c r="A89" s="90" t="s">
        <v>145</v>
      </c>
      <c r="B89" s="261" t="s">
        <v>146</v>
      </c>
      <c r="C89" s="91"/>
      <c r="D89" s="91"/>
      <c r="E89" s="91"/>
      <c r="F89" s="91"/>
      <c r="G89" s="91"/>
      <c r="H89" s="91"/>
      <c r="I89" s="91"/>
      <c r="J89" s="91"/>
      <c r="K89" s="92"/>
    </row>
    <row r="90" spans="1:16" x14ac:dyDescent="0.2">
      <c r="A90" s="275" t="s">
        <v>73</v>
      </c>
      <c r="B90" s="228" t="s">
        <v>70</v>
      </c>
      <c r="C90" s="62">
        <v>328.2</v>
      </c>
      <c r="D90" s="62" t="s">
        <v>21</v>
      </c>
      <c r="E90" s="284" t="s">
        <v>70</v>
      </c>
      <c r="F90" s="62" t="s">
        <v>21</v>
      </c>
      <c r="G90" s="62"/>
      <c r="H90" s="81"/>
      <c r="I90" s="81"/>
      <c r="J90" s="229"/>
      <c r="K90" s="259"/>
    </row>
    <row r="91" spans="1:16" x14ac:dyDescent="0.2">
      <c r="A91" s="388" t="s">
        <v>74</v>
      </c>
      <c r="B91" s="230" t="s">
        <v>71</v>
      </c>
      <c r="C91" s="61">
        <v>428.2</v>
      </c>
      <c r="D91" s="61" t="s">
        <v>14</v>
      </c>
      <c r="E91" s="394" t="s">
        <v>71</v>
      </c>
      <c r="F91" s="61" t="s">
        <v>14</v>
      </c>
      <c r="G91" s="395">
        <v>0.36</v>
      </c>
      <c r="H91" s="221" t="s">
        <v>655</v>
      </c>
      <c r="I91" s="221" t="s">
        <v>708</v>
      </c>
      <c r="J91" s="232" t="s">
        <v>494</v>
      </c>
      <c r="K91" s="192">
        <f>VLOOKUP(J91,References!$B$7:$F$201,5,FALSE)</f>
        <v>79</v>
      </c>
    </row>
    <row r="92" spans="1:16" x14ac:dyDescent="0.2">
      <c r="A92" s="240" t="s">
        <v>75</v>
      </c>
      <c r="B92" s="233" t="s">
        <v>72</v>
      </c>
      <c r="C92" s="200">
        <v>528.20000000000005</v>
      </c>
      <c r="D92" s="200" t="s">
        <v>22</v>
      </c>
      <c r="E92" s="297" t="s">
        <v>72</v>
      </c>
      <c r="F92" s="200" t="s">
        <v>22</v>
      </c>
      <c r="G92" s="200"/>
      <c r="H92" s="80"/>
      <c r="I92" s="80"/>
      <c r="J92" s="235"/>
      <c r="K92" s="192"/>
    </row>
    <row r="93" spans="1:16" s="50" customFormat="1" ht="16.5" customHeight="1" thickBot="1" x14ac:dyDescent="0.25">
      <c r="A93" s="147" t="s">
        <v>190</v>
      </c>
      <c r="B93" s="392" t="s">
        <v>191</v>
      </c>
      <c r="C93" s="148">
        <v>628.20000000000005</v>
      </c>
      <c r="D93" s="148" t="s">
        <v>192</v>
      </c>
      <c r="E93" s="136" t="s">
        <v>660</v>
      </c>
      <c r="F93" s="393" t="s">
        <v>661</v>
      </c>
      <c r="G93" s="158"/>
      <c r="H93" s="157"/>
      <c r="I93" s="158"/>
      <c r="J93" s="157"/>
      <c r="K93" s="135"/>
      <c r="L93" s="154"/>
      <c r="M93" s="128"/>
      <c r="N93" s="127"/>
      <c r="O93" s="129"/>
      <c r="P93" s="62"/>
    </row>
    <row r="94" spans="1:16" ht="17" thickBot="1" x14ac:dyDescent="0.25">
      <c r="A94" s="90" t="s">
        <v>0</v>
      </c>
      <c r="B94" s="261" t="s">
        <v>157</v>
      </c>
      <c r="C94" s="91"/>
      <c r="D94" s="91"/>
      <c r="E94" s="91"/>
      <c r="F94" s="91"/>
      <c r="G94" s="91"/>
      <c r="H94" s="91"/>
      <c r="I94" s="91"/>
      <c r="J94" s="91"/>
      <c r="K94" s="92"/>
    </row>
    <row r="95" spans="1:16" x14ac:dyDescent="0.2">
      <c r="A95" s="653" t="s">
        <v>998</v>
      </c>
      <c r="B95" s="728" t="s">
        <v>1013</v>
      </c>
      <c r="C95" s="451">
        <v>299.10000000000002</v>
      </c>
      <c r="D95" s="238" t="s">
        <v>1000</v>
      </c>
      <c r="E95" s="205"/>
      <c r="F95" s="205"/>
      <c r="G95" s="205">
        <v>5.98</v>
      </c>
      <c r="H95" s="205" t="s">
        <v>653</v>
      </c>
      <c r="I95" s="205" t="s">
        <v>708</v>
      </c>
      <c r="J95" s="324" t="s">
        <v>975</v>
      </c>
      <c r="K95" s="134">
        <f>VLOOKUP(J95,References!$B$7:$F$201,5,FALSE)</f>
        <v>3</v>
      </c>
    </row>
    <row r="96" spans="1:16" x14ac:dyDescent="0.2">
      <c r="A96" s="739" t="s">
        <v>1002</v>
      </c>
      <c r="B96" s="730" t="s">
        <v>1012</v>
      </c>
      <c r="C96" s="349">
        <v>399.1</v>
      </c>
      <c r="D96" s="234" t="s">
        <v>1003</v>
      </c>
      <c r="E96" s="200"/>
      <c r="F96" s="200"/>
      <c r="G96" s="200"/>
      <c r="H96" s="200"/>
      <c r="I96" s="200"/>
      <c r="J96" s="200"/>
      <c r="K96" s="192"/>
    </row>
    <row r="97" spans="1:11" x14ac:dyDescent="0.2">
      <c r="A97" s="885" t="s">
        <v>76</v>
      </c>
      <c r="B97" s="886" t="s">
        <v>108</v>
      </c>
      <c r="C97" s="826">
        <v>499.1</v>
      </c>
      <c r="D97" s="826" t="s">
        <v>23</v>
      </c>
      <c r="E97" s="285" t="s">
        <v>108</v>
      </c>
      <c r="F97" s="62" t="s">
        <v>23</v>
      </c>
      <c r="G97" s="204">
        <v>6.24</v>
      </c>
      <c r="H97" s="81" t="s">
        <v>655</v>
      </c>
      <c r="I97" s="81" t="s">
        <v>708</v>
      </c>
      <c r="J97" s="642" t="s">
        <v>916</v>
      </c>
      <c r="K97" s="135">
        <f>VLOOKUP(J97,References!$B$7:$F$201,5,FALSE)</f>
        <v>9</v>
      </c>
    </row>
    <row r="98" spans="1:11" x14ac:dyDescent="0.2">
      <c r="A98" s="885"/>
      <c r="B98" s="886"/>
      <c r="C98" s="826"/>
      <c r="D98" s="826"/>
      <c r="E98" s="285" t="s">
        <v>108</v>
      </c>
      <c r="F98" s="62" t="s">
        <v>23</v>
      </c>
      <c r="G98" s="204">
        <v>6.52</v>
      </c>
      <c r="H98" s="81" t="s">
        <v>655</v>
      </c>
      <c r="I98" s="81" t="s">
        <v>708</v>
      </c>
      <c r="J98" s="229" t="s">
        <v>494</v>
      </c>
      <c r="K98" s="190">
        <f>VLOOKUP(J98,References!$B$7:$F$201,5,FALSE)</f>
        <v>79</v>
      </c>
    </row>
    <row r="99" spans="1:11" x14ac:dyDescent="0.2">
      <c r="A99" s="240" t="s">
        <v>133</v>
      </c>
      <c r="B99" s="233" t="s">
        <v>116</v>
      </c>
      <c r="C99" s="234">
        <v>513.20000000000005</v>
      </c>
      <c r="D99" s="234" t="s">
        <v>118</v>
      </c>
      <c r="E99" s="295" t="s">
        <v>116</v>
      </c>
      <c r="F99" s="200" t="s">
        <v>118</v>
      </c>
      <c r="G99" s="296"/>
      <c r="H99" s="80"/>
      <c r="I99" s="80"/>
      <c r="J99" s="235"/>
      <c r="K99" s="192"/>
    </row>
    <row r="100" spans="1:11" ht="17" thickBot="1" x14ac:dyDescent="0.25">
      <c r="A100" s="275" t="s">
        <v>134</v>
      </c>
      <c r="B100" s="228" t="s">
        <v>115</v>
      </c>
      <c r="C100" s="220">
        <v>527.20000000000005</v>
      </c>
      <c r="D100" s="220" t="s">
        <v>117</v>
      </c>
      <c r="E100" s="285" t="s">
        <v>115</v>
      </c>
      <c r="F100" s="62" t="s">
        <v>117</v>
      </c>
      <c r="G100" s="204">
        <v>9.5</v>
      </c>
      <c r="H100" s="669" t="s">
        <v>653</v>
      </c>
      <c r="I100" s="669" t="s">
        <v>708</v>
      </c>
      <c r="J100" s="670" t="s">
        <v>975</v>
      </c>
      <c r="K100" s="190">
        <f>VLOOKUP(J100,References!$B$7:$F$201,5,FALSE)</f>
        <v>3</v>
      </c>
    </row>
    <row r="101" spans="1:11" ht="17" thickBot="1" x14ac:dyDescent="0.25">
      <c r="A101" s="95" t="s">
        <v>148</v>
      </c>
      <c r="B101" s="198" t="s">
        <v>147</v>
      </c>
      <c r="C101" s="91"/>
      <c r="D101" s="91"/>
      <c r="E101" s="91"/>
      <c r="F101" s="91"/>
      <c r="G101" s="91"/>
      <c r="H101" s="91"/>
      <c r="I101" s="91"/>
      <c r="J101" s="91"/>
      <c r="K101" s="92"/>
    </row>
    <row r="102" spans="1:11" x14ac:dyDescent="0.2">
      <c r="A102" s="397" t="s">
        <v>910</v>
      </c>
      <c r="B102" s="220" t="s">
        <v>119</v>
      </c>
      <c r="C102" s="220">
        <v>543.20000000000005</v>
      </c>
      <c r="D102" s="220" t="s">
        <v>120</v>
      </c>
      <c r="E102" s="287" t="s">
        <v>119</v>
      </c>
      <c r="F102" s="62" t="s">
        <v>120</v>
      </c>
      <c r="G102" s="288"/>
      <c r="H102" s="81"/>
      <c r="I102" s="81"/>
      <c r="J102" s="229"/>
      <c r="K102" s="259"/>
    </row>
    <row r="103" spans="1:11" x14ac:dyDescent="0.2">
      <c r="A103" s="240" t="s">
        <v>111</v>
      </c>
      <c r="B103" s="233" t="s">
        <v>106</v>
      </c>
      <c r="C103" s="234">
        <v>557.20000000000005</v>
      </c>
      <c r="D103" s="234" t="s">
        <v>109</v>
      </c>
      <c r="E103" s="295" t="s">
        <v>106</v>
      </c>
      <c r="F103" s="200" t="s">
        <v>109</v>
      </c>
      <c r="G103" s="296"/>
      <c r="H103" s="80"/>
      <c r="I103" s="80"/>
      <c r="J103" s="235"/>
      <c r="K103" s="192"/>
    </row>
    <row r="104" spans="1:11" ht="17" thickBot="1" x14ac:dyDescent="0.25">
      <c r="A104" s="275" t="s">
        <v>112</v>
      </c>
      <c r="B104" s="228" t="s">
        <v>105</v>
      </c>
      <c r="C104" s="220">
        <v>571.29999999999995</v>
      </c>
      <c r="D104" s="220" t="s">
        <v>110</v>
      </c>
      <c r="E104" s="285" t="s">
        <v>105</v>
      </c>
      <c r="F104" s="62" t="s">
        <v>110</v>
      </c>
      <c r="G104" s="286"/>
      <c r="H104" s="81"/>
      <c r="I104" s="81"/>
      <c r="J104" s="229"/>
      <c r="K104" s="135"/>
    </row>
    <row r="105" spans="1:11" ht="17" thickBot="1" x14ac:dyDescent="0.25">
      <c r="A105" s="95" t="s">
        <v>137</v>
      </c>
      <c r="B105" s="198" t="s">
        <v>154</v>
      </c>
      <c r="C105" s="91"/>
      <c r="D105" s="91"/>
      <c r="E105" s="91"/>
      <c r="F105" s="91"/>
      <c r="G105" s="91"/>
      <c r="H105" s="91"/>
      <c r="I105" s="91"/>
      <c r="J105" s="91"/>
      <c r="K105" s="92"/>
    </row>
    <row r="106" spans="1:11" x14ac:dyDescent="0.2">
      <c r="A106" s="397" t="s">
        <v>135</v>
      </c>
      <c r="B106" s="220" t="s">
        <v>136</v>
      </c>
      <c r="C106" s="220">
        <v>557.20000000000005</v>
      </c>
      <c r="D106" s="220" t="s">
        <v>150</v>
      </c>
      <c r="E106" s="29" t="s">
        <v>136</v>
      </c>
      <c r="F106" s="62" t="s">
        <v>150</v>
      </c>
      <c r="G106" s="288"/>
      <c r="H106" s="81"/>
      <c r="I106" s="81"/>
      <c r="J106" s="229"/>
      <c r="K106" s="259"/>
    </row>
    <row r="107" spans="1:11" x14ac:dyDescent="0.2">
      <c r="A107" s="282" t="s">
        <v>78</v>
      </c>
      <c r="B107" s="234" t="s">
        <v>77</v>
      </c>
      <c r="C107" s="234">
        <v>571.20000000000005</v>
      </c>
      <c r="D107" s="234" t="s">
        <v>24</v>
      </c>
      <c r="E107" s="42" t="s">
        <v>77</v>
      </c>
      <c r="F107" s="200" t="s">
        <v>24</v>
      </c>
      <c r="G107" s="200"/>
      <c r="H107" s="80"/>
      <c r="I107" s="80"/>
      <c r="J107" s="235"/>
      <c r="K107" s="192"/>
    </row>
    <row r="108" spans="1:11" ht="17" thickBot="1" x14ac:dyDescent="0.25">
      <c r="A108" s="397" t="s">
        <v>80</v>
      </c>
      <c r="B108" s="220" t="s">
        <v>79</v>
      </c>
      <c r="C108" s="220">
        <v>585.20000000000005</v>
      </c>
      <c r="D108" s="220" t="s">
        <v>25</v>
      </c>
      <c r="E108" s="29" t="s">
        <v>79</v>
      </c>
      <c r="F108" s="62" t="s">
        <v>25</v>
      </c>
      <c r="G108" s="62"/>
      <c r="H108" s="81"/>
      <c r="I108" s="81"/>
      <c r="J108" s="229"/>
      <c r="K108" s="135"/>
    </row>
    <row r="109" spans="1:11" ht="17" thickBot="1" x14ac:dyDescent="0.25">
      <c r="A109" s="90" t="s">
        <v>138</v>
      </c>
      <c r="B109" s="261" t="s">
        <v>149</v>
      </c>
      <c r="C109" s="91"/>
      <c r="D109" s="91"/>
      <c r="E109" s="91"/>
      <c r="F109" s="91"/>
      <c r="G109" s="91"/>
      <c r="H109" s="91"/>
      <c r="I109" s="91"/>
      <c r="J109" s="91"/>
      <c r="K109" s="92"/>
    </row>
    <row r="110" spans="1:11" x14ac:dyDescent="0.2">
      <c r="A110" s="400" t="s">
        <v>82</v>
      </c>
      <c r="B110" s="270" t="s">
        <v>81</v>
      </c>
      <c r="C110" s="391">
        <v>264.10000000000002</v>
      </c>
      <c r="D110" s="391" t="s">
        <v>26</v>
      </c>
      <c r="E110" s="401" t="s">
        <v>81</v>
      </c>
      <c r="F110" s="63" t="s">
        <v>26</v>
      </c>
      <c r="G110" s="63"/>
      <c r="H110" s="223"/>
      <c r="I110" s="223"/>
      <c r="J110" s="293"/>
      <c r="K110" s="259"/>
    </row>
    <row r="111" spans="1:11" x14ac:dyDescent="0.2">
      <c r="A111" s="275" t="s">
        <v>84</v>
      </c>
      <c r="B111" s="228" t="s">
        <v>83</v>
      </c>
      <c r="C111" s="220">
        <v>364.1</v>
      </c>
      <c r="D111" s="220" t="s">
        <v>27</v>
      </c>
      <c r="E111" s="285" t="s">
        <v>83</v>
      </c>
      <c r="F111" s="62" t="s">
        <v>27</v>
      </c>
      <c r="G111" s="62"/>
      <c r="H111" s="81"/>
      <c r="I111" s="81"/>
      <c r="J111" s="229"/>
      <c r="K111" s="192"/>
    </row>
    <row r="112" spans="1:11" x14ac:dyDescent="0.2">
      <c r="A112" s="240" t="s">
        <v>86</v>
      </c>
      <c r="B112" s="233" t="s">
        <v>85</v>
      </c>
      <c r="C112" s="234">
        <v>464.1</v>
      </c>
      <c r="D112" s="234" t="s">
        <v>28</v>
      </c>
      <c r="E112" s="295" t="s">
        <v>85</v>
      </c>
      <c r="F112" s="200" t="s">
        <v>28</v>
      </c>
      <c r="G112" s="200">
        <v>14.19</v>
      </c>
      <c r="H112" s="80" t="s">
        <v>655</v>
      </c>
      <c r="I112" s="80" t="s">
        <v>708</v>
      </c>
      <c r="J112" s="235" t="s">
        <v>495</v>
      </c>
      <c r="K112" s="192">
        <f>VLOOKUP(J112,References!$B$7:$F$201,5,FALSE)</f>
        <v>27</v>
      </c>
    </row>
    <row r="113" spans="1:17" ht="17" thickBot="1" x14ac:dyDescent="0.25">
      <c r="A113" s="276" t="s">
        <v>88</v>
      </c>
      <c r="B113" s="277" t="s">
        <v>87</v>
      </c>
      <c r="C113" s="225">
        <v>564.1</v>
      </c>
      <c r="D113" s="225" t="s">
        <v>29</v>
      </c>
      <c r="E113" s="299" t="s">
        <v>87</v>
      </c>
      <c r="F113" s="210" t="s">
        <v>29</v>
      </c>
      <c r="G113" s="210"/>
      <c r="H113" s="213"/>
      <c r="I113" s="213"/>
      <c r="J113" s="298"/>
      <c r="K113" s="135"/>
    </row>
    <row r="114" spans="1:17" ht="17" thickBot="1" x14ac:dyDescent="0.25">
      <c r="A114" s="196" t="s">
        <v>186</v>
      </c>
      <c r="B114" s="198" t="s">
        <v>185</v>
      </c>
      <c r="C114" s="94"/>
      <c r="D114" s="94"/>
      <c r="E114" s="91"/>
      <c r="F114" s="91"/>
      <c r="G114" s="91"/>
      <c r="H114" s="91"/>
      <c r="I114" s="91"/>
      <c r="J114" s="91"/>
      <c r="K114" s="92"/>
      <c r="L114" s="62"/>
      <c r="M114" s="62"/>
      <c r="N114" s="62"/>
      <c r="O114" s="62"/>
      <c r="P114" s="62"/>
      <c r="Q114" s="62"/>
    </row>
    <row r="115" spans="1:17" ht="18" x14ac:dyDescent="0.2">
      <c r="A115" s="899" t="s">
        <v>129</v>
      </c>
      <c r="B115" s="900" t="s">
        <v>745</v>
      </c>
      <c r="C115" s="822">
        <v>330.19</v>
      </c>
      <c r="D115" s="822" t="s">
        <v>125</v>
      </c>
      <c r="E115" s="300" t="s">
        <v>746</v>
      </c>
      <c r="F115" s="205" t="s">
        <v>125</v>
      </c>
      <c r="G115" s="206">
        <v>-0.06</v>
      </c>
      <c r="H115" s="206" t="s">
        <v>655</v>
      </c>
      <c r="I115" s="206" t="s">
        <v>708</v>
      </c>
      <c r="J115" s="207" t="s">
        <v>498</v>
      </c>
      <c r="K115" s="135">
        <f>VLOOKUP(J115,References!$B$7:$F$201,5,FALSE)</f>
        <v>89</v>
      </c>
    </row>
    <row r="116" spans="1:17" ht="18" x14ac:dyDescent="0.2">
      <c r="A116" s="885"/>
      <c r="B116" s="886"/>
      <c r="C116" s="826"/>
      <c r="D116" s="826"/>
      <c r="E116" s="289" t="s">
        <v>746</v>
      </c>
      <c r="F116" s="62" t="s">
        <v>125</v>
      </c>
      <c r="G116" s="81" t="s">
        <v>738</v>
      </c>
      <c r="H116" s="81" t="s">
        <v>659</v>
      </c>
      <c r="I116" s="81" t="s">
        <v>708</v>
      </c>
      <c r="J116" s="84" t="s">
        <v>498</v>
      </c>
      <c r="K116" s="135">
        <f>VLOOKUP(J116,References!$B$7:$F$201,5,FALSE)</f>
        <v>89</v>
      </c>
    </row>
    <row r="117" spans="1:17" ht="18" x14ac:dyDescent="0.2">
      <c r="A117" s="885"/>
      <c r="B117" s="886"/>
      <c r="C117" s="826"/>
      <c r="D117" s="826"/>
      <c r="E117" s="289" t="s">
        <v>746</v>
      </c>
      <c r="F117" s="62" t="s">
        <v>125</v>
      </c>
      <c r="G117" s="204" t="s">
        <v>738</v>
      </c>
      <c r="H117" s="81" t="s">
        <v>658</v>
      </c>
      <c r="I117" s="81" t="s">
        <v>708</v>
      </c>
      <c r="J117" s="84" t="s">
        <v>498</v>
      </c>
      <c r="K117" s="135">
        <f>VLOOKUP(J117,References!$B$7:$F$201,5,FALSE)</f>
        <v>89</v>
      </c>
    </row>
    <row r="118" spans="1:17" ht="18" x14ac:dyDescent="0.2">
      <c r="A118" s="885"/>
      <c r="B118" s="886"/>
      <c r="C118" s="826"/>
      <c r="D118" s="826"/>
      <c r="E118" s="289" t="s">
        <v>746</v>
      </c>
      <c r="F118" s="62" t="s">
        <v>125</v>
      </c>
      <c r="G118" s="204">
        <v>2.8</v>
      </c>
      <c r="H118" s="81" t="s">
        <v>708</v>
      </c>
      <c r="I118" s="81" t="s">
        <v>708</v>
      </c>
      <c r="J118" s="84" t="s">
        <v>500</v>
      </c>
      <c r="K118" s="135">
        <f>VLOOKUP(J118,References!$B$7:$F$201,5,FALSE)</f>
        <v>34</v>
      </c>
    </row>
    <row r="119" spans="1:17" x14ac:dyDescent="0.2">
      <c r="A119" s="885"/>
      <c r="B119" s="886"/>
      <c r="C119" s="826"/>
      <c r="D119" s="826"/>
      <c r="E119" s="289"/>
      <c r="F119" s="62"/>
      <c r="G119" s="204">
        <v>-0.77</v>
      </c>
      <c r="H119" s="81" t="s">
        <v>657</v>
      </c>
      <c r="I119" s="81" t="s">
        <v>708</v>
      </c>
      <c r="J119" s="84" t="s">
        <v>502</v>
      </c>
      <c r="K119" s="135">
        <f>VLOOKUP(J119,References!$B$7:$F$201,5,FALSE)</f>
        <v>35</v>
      </c>
    </row>
    <row r="120" spans="1:17" ht="18" x14ac:dyDescent="0.2">
      <c r="A120" s="889"/>
      <c r="B120" s="868"/>
      <c r="C120" s="811"/>
      <c r="D120" s="811"/>
      <c r="E120" s="291" t="s">
        <v>746</v>
      </c>
      <c r="F120" s="63" t="s">
        <v>125</v>
      </c>
      <c r="G120" s="292">
        <v>2.84</v>
      </c>
      <c r="H120" s="671" t="s">
        <v>653</v>
      </c>
      <c r="I120" s="223" t="s">
        <v>708</v>
      </c>
      <c r="J120" s="726" t="s">
        <v>975</v>
      </c>
      <c r="K120" s="135">
        <f>VLOOKUP(J120,References!$B$7:$F$201,5,FALSE)</f>
        <v>3</v>
      </c>
    </row>
    <row r="121" spans="1:17" ht="17" x14ac:dyDescent="0.2">
      <c r="A121" s="514" t="s">
        <v>855</v>
      </c>
      <c r="B121" s="515" t="s">
        <v>902</v>
      </c>
      <c r="C121" s="515">
        <v>347.1</v>
      </c>
      <c r="D121" s="515" t="s">
        <v>853</v>
      </c>
      <c r="E121" s="490"/>
      <c r="F121" s="200"/>
      <c r="G121" s="216">
        <v>3.82</v>
      </c>
      <c r="H121" s="491" t="s">
        <v>653</v>
      </c>
      <c r="I121" s="80">
        <v>20</v>
      </c>
      <c r="J121" s="492" t="s">
        <v>851</v>
      </c>
      <c r="K121" s="192">
        <f>VLOOKUP(J121,References!$B$7:$F$201,5,FALSE)</f>
        <v>23</v>
      </c>
    </row>
    <row r="122" spans="1:17" x14ac:dyDescent="0.2">
      <c r="A122" s="208" t="s">
        <v>179</v>
      </c>
      <c r="B122" s="62" t="s">
        <v>181</v>
      </c>
      <c r="C122" s="203">
        <v>230</v>
      </c>
      <c r="D122" s="62" t="s">
        <v>183</v>
      </c>
      <c r="E122" s="227"/>
      <c r="F122" s="62"/>
      <c r="G122" s="62"/>
      <c r="H122" s="62"/>
      <c r="I122" s="62"/>
      <c r="J122" s="62"/>
      <c r="K122" s="190"/>
    </row>
    <row r="123" spans="1:17" x14ac:dyDescent="0.2">
      <c r="A123" s="217" t="s">
        <v>180</v>
      </c>
      <c r="B123" s="200" t="s">
        <v>182</v>
      </c>
      <c r="C123" s="215">
        <v>280</v>
      </c>
      <c r="D123" s="200" t="s">
        <v>184</v>
      </c>
      <c r="E123" s="294"/>
      <c r="F123" s="200"/>
      <c r="G123" s="200"/>
      <c r="H123" s="200"/>
      <c r="I123" s="200"/>
      <c r="J123" s="200"/>
      <c r="K123" s="192"/>
    </row>
    <row r="124" spans="1:17" ht="17" thickBot="1" x14ac:dyDescent="0.25">
      <c r="A124" s="209" t="s">
        <v>173</v>
      </c>
      <c r="B124" s="210" t="s">
        <v>174</v>
      </c>
      <c r="C124" s="211">
        <v>296</v>
      </c>
      <c r="D124" s="210" t="s">
        <v>175</v>
      </c>
      <c r="E124" s="301"/>
      <c r="F124" s="210"/>
      <c r="G124" s="210"/>
      <c r="H124" s="210"/>
      <c r="I124" s="210"/>
      <c r="J124" s="210"/>
      <c r="K124" s="135"/>
    </row>
    <row r="125" spans="1:17" s="2" customFormat="1" thickBot="1" x14ac:dyDescent="0.25">
      <c r="A125" s="199" t="s">
        <v>187</v>
      </c>
      <c r="B125" s="198" t="s">
        <v>188</v>
      </c>
      <c r="C125" s="248"/>
      <c r="D125" s="248"/>
      <c r="E125" s="87"/>
      <c r="F125" s="87"/>
      <c r="G125" s="87"/>
      <c r="H125" s="150"/>
      <c r="I125" s="150"/>
      <c r="J125" s="150"/>
      <c r="K125" s="302"/>
      <c r="L125" s="243"/>
      <c r="M125" s="244"/>
      <c r="N125" s="242"/>
      <c r="O125" s="242"/>
      <c r="P125" s="242"/>
      <c r="Q125" s="242"/>
    </row>
    <row r="126" spans="1:17" ht="32" x14ac:dyDescent="0.2">
      <c r="A126" s="236" t="s">
        <v>123</v>
      </c>
      <c r="B126" s="237" t="s">
        <v>843</v>
      </c>
      <c r="C126" s="238">
        <v>632.6</v>
      </c>
      <c r="D126" s="238" t="s">
        <v>126</v>
      </c>
      <c r="E126" s="300" t="s">
        <v>669</v>
      </c>
      <c r="F126" s="205" t="s">
        <v>126</v>
      </c>
      <c r="G126" s="205"/>
      <c r="H126" s="206"/>
      <c r="I126" s="206"/>
      <c r="J126" s="239"/>
      <c r="K126" s="259"/>
    </row>
    <row r="127" spans="1:17" x14ac:dyDescent="0.2">
      <c r="A127" s="888" t="s">
        <v>124</v>
      </c>
      <c r="B127" s="867" t="s">
        <v>844</v>
      </c>
      <c r="C127" s="810">
        <v>532.6</v>
      </c>
      <c r="D127" s="810" t="s">
        <v>128</v>
      </c>
      <c r="E127" s="290" t="s">
        <v>670</v>
      </c>
      <c r="F127" s="61" t="s">
        <v>128</v>
      </c>
      <c r="G127" s="221" t="s">
        <v>738</v>
      </c>
      <c r="H127" s="221" t="s">
        <v>655</v>
      </c>
      <c r="I127" s="221" t="s">
        <v>708</v>
      </c>
      <c r="J127" s="232" t="s">
        <v>498</v>
      </c>
      <c r="K127" s="135">
        <f>VLOOKUP(J127,References!$B$7:$F$201,5,FALSE)</f>
        <v>89</v>
      </c>
    </row>
    <row r="128" spans="1:17" x14ac:dyDescent="0.2">
      <c r="A128" s="885"/>
      <c r="B128" s="886"/>
      <c r="C128" s="826"/>
      <c r="D128" s="826"/>
      <c r="E128" s="289" t="s">
        <v>670</v>
      </c>
      <c r="F128" s="62" t="s">
        <v>128</v>
      </c>
      <c r="G128" s="81" t="s">
        <v>738</v>
      </c>
      <c r="H128" s="81" t="s">
        <v>659</v>
      </c>
      <c r="I128" s="81" t="s">
        <v>708</v>
      </c>
      <c r="J128" s="229" t="s">
        <v>498</v>
      </c>
      <c r="K128" s="135">
        <f>VLOOKUP(J128,References!$B$7:$F$201,5,FALSE)</f>
        <v>89</v>
      </c>
    </row>
    <row r="129" spans="1:18" x14ac:dyDescent="0.2">
      <c r="A129" s="889"/>
      <c r="B129" s="868"/>
      <c r="C129" s="811"/>
      <c r="D129" s="811"/>
      <c r="E129" s="291" t="s">
        <v>670</v>
      </c>
      <c r="F129" s="63" t="s">
        <v>128</v>
      </c>
      <c r="G129" s="292" t="s">
        <v>738</v>
      </c>
      <c r="H129" s="223" t="s">
        <v>658</v>
      </c>
      <c r="I129" s="223" t="s">
        <v>708</v>
      </c>
      <c r="J129" s="293" t="s">
        <v>498</v>
      </c>
      <c r="K129" s="190">
        <f>VLOOKUP(J129,References!$B$7:$F$201,5,FALSE)</f>
        <v>89</v>
      </c>
    </row>
    <row r="130" spans="1:18" ht="17" thickBot="1" x14ac:dyDescent="0.25">
      <c r="A130" s="209" t="s">
        <v>176</v>
      </c>
      <c r="B130" s="210" t="s">
        <v>177</v>
      </c>
      <c r="C130" s="225">
        <v>316.10000000000002</v>
      </c>
      <c r="D130" s="210" t="s">
        <v>178</v>
      </c>
      <c r="E130" s="301"/>
      <c r="F130" s="210"/>
      <c r="G130" s="210"/>
      <c r="H130" s="210"/>
      <c r="I130" s="210"/>
      <c r="J130" s="210"/>
      <c r="K130" s="135"/>
    </row>
    <row r="131" spans="1:18" ht="17" thickBot="1" x14ac:dyDescent="0.25">
      <c r="A131" s="196" t="s">
        <v>189</v>
      </c>
      <c r="B131" s="241"/>
      <c r="C131" s="248"/>
      <c r="D131" s="248"/>
      <c r="E131" s="87"/>
      <c r="F131" s="87"/>
      <c r="G131" s="87"/>
      <c r="H131" s="150"/>
      <c r="I131" s="150"/>
      <c r="J131" s="150"/>
      <c r="K131" s="302"/>
      <c r="L131" s="243"/>
      <c r="M131" s="244"/>
      <c r="N131" s="242"/>
      <c r="O131" s="242"/>
      <c r="P131" s="242"/>
      <c r="Q131" s="242"/>
    </row>
    <row r="132" spans="1:18" x14ac:dyDescent="0.2">
      <c r="A132" s="899" t="s">
        <v>122</v>
      </c>
      <c r="B132" s="900" t="s">
        <v>907</v>
      </c>
      <c r="C132" s="824">
        <v>378.1</v>
      </c>
      <c r="D132" s="822" t="s">
        <v>127</v>
      </c>
      <c r="E132" s="300" t="s">
        <v>121</v>
      </c>
      <c r="F132" s="205" t="s">
        <v>127</v>
      </c>
      <c r="G132" s="264">
        <v>0.8</v>
      </c>
      <c r="H132" s="206" t="s">
        <v>653</v>
      </c>
      <c r="I132" s="206" t="s">
        <v>708</v>
      </c>
      <c r="J132" s="207" t="s">
        <v>496</v>
      </c>
      <c r="K132" s="134">
        <f>VLOOKUP(J132,References!$B$7:$F$201,5,FALSE)</f>
        <v>10</v>
      </c>
    </row>
    <row r="133" spans="1:18" ht="17" thickBot="1" x14ac:dyDescent="0.25">
      <c r="A133" s="890"/>
      <c r="B133" s="891"/>
      <c r="C133" s="825"/>
      <c r="D133" s="823"/>
      <c r="E133" s="742" t="s">
        <v>121</v>
      </c>
      <c r="F133" s="210" t="s">
        <v>127</v>
      </c>
      <c r="G133" s="212">
        <v>1.5</v>
      </c>
      <c r="H133" s="213" t="s">
        <v>653</v>
      </c>
      <c r="I133" s="213" t="s">
        <v>708</v>
      </c>
      <c r="J133" s="214" t="s">
        <v>496</v>
      </c>
      <c r="K133" s="139">
        <f>VLOOKUP(J133,References!$B$7:$F$201,5,FALSE)</f>
        <v>10</v>
      </c>
    </row>
    <row r="135" spans="1:18" x14ac:dyDescent="0.2">
      <c r="A135" s="70" t="s">
        <v>714</v>
      </c>
    </row>
    <row r="136" spans="1:18" s="2" customFormat="1" ht="60.75" customHeight="1" x14ac:dyDescent="0.2">
      <c r="A136" s="812" t="s">
        <v>979</v>
      </c>
      <c r="B136" s="812"/>
      <c r="C136" s="812"/>
      <c r="D136" s="812"/>
      <c r="E136" s="812"/>
      <c r="F136" s="812"/>
      <c r="G136" s="812"/>
      <c r="H136" s="812"/>
      <c r="I136" s="812"/>
      <c r="J136" s="812"/>
      <c r="K136" s="812"/>
      <c r="R136" s="3"/>
    </row>
    <row r="137" spans="1:18" x14ac:dyDescent="0.2">
      <c r="A137" s="2" t="s">
        <v>908</v>
      </c>
    </row>
    <row r="138" spans="1:18" x14ac:dyDescent="0.2">
      <c r="A138" s="2" t="s">
        <v>113</v>
      </c>
    </row>
    <row r="139" spans="1:18" x14ac:dyDescent="0.2">
      <c r="A139" s="9" t="s">
        <v>152</v>
      </c>
    </row>
    <row r="140" spans="1:18" x14ac:dyDescent="0.2">
      <c r="A140" s="70" t="s">
        <v>715</v>
      </c>
    </row>
    <row r="141" spans="1:18" x14ac:dyDescent="0.2">
      <c r="A141" s="70" t="s">
        <v>566</v>
      </c>
    </row>
    <row r="142" spans="1:18" x14ac:dyDescent="0.2">
      <c r="A142" s="70" t="s">
        <v>716</v>
      </c>
    </row>
    <row r="143" spans="1:18" x14ac:dyDescent="0.2">
      <c r="A143" s="70" t="s">
        <v>719</v>
      </c>
    </row>
    <row r="144" spans="1:18" x14ac:dyDescent="0.2">
      <c r="A144" s="70" t="s">
        <v>720</v>
      </c>
    </row>
    <row r="145" spans="1:1" x14ac:dyDescent="0.2">
      <c r="A145" s="70" t="s">
        <v>721</v>
      </c>
    </row>
    <row r="146" spans="1:1" x14ac:dyDescent="0.2">
      <c r="A146" s="70" t="s">
        <v>723</v>
      </c>
    </row>
    <row r="150" spans="1:1" x14ac:dyDescent="0.2">
      <c r="A150" s="70"/>
    </row>
    <row r="151" spans="1:1" x14ac:dyDescent="0.2">
      <c r="A151" s="2"/>
    </row>
    <row r="152" spans="1:1" x14ac:dyDescent="0.2">
      <c r="A152" s="2"/>
    </row>
    <row r="153" spans="1:1" x14ac:dyDescent="0.2">
      <c r="A153" s="2"/>
    </row>
    <row r="154" spans="1:1" x14ac:dyDescent="0.2">
      <c r="A154" s="70"/>
    </row>
    <row r="155" spans="1:1" x14ac:dyDescent="0.2">
      <c r="A155" s="70"/>
    </row>
    <row r="156" spans="1:1" x14ac:dyDescent="0.2">
      <c r="A156" s="70"/>
    </row>
    <row r="157" spans="1:1" x14ac:dyDescent="0.2">
      <c r="A157" s="70"/>
    </row>
    <row r="158" spans="1:1" x14ac:dyDescent="0.2">
      <c r="A158" s="10"/>
    </row>
    <row r="159" spans="1:1" x14ac:dyDescent="0.2">
      <c r="A159" s="70"/>
    </row>
  </sheetData>
  <sheetProtection algorithmName="SHA-512" hashValue="fm8S5e0sxKBjx0efP46fpcxLw8FvGeofe0241lg2XhwwPFR3dUcxrmyG7sLVtT8Jtiy5pw9K+oJ7c1cjvMSqaw==" saltValue="Z1e6WLITvHZOBivqaCUQiw==" spinCount="100000" sheet="1" objects="1" scenarios="1"/>
  <mergeCells count="70">
    <mergeCell ref="A84:A85"/>
    <mergeCell ref="B84:B85"/>
    <mergeCell ref="C84:C85"/>
    <mergeCell ref="D84:D85"/>
    <mergeCell ref="A2:K2"/>
    <mergeCell ref="A8:A13"/>
    <mergeCell ref="B8:B13"/>
    <mergeCell ref="C8:C13"/>
    <mergeCell ref="D8:D13"/>
    <mergeCell ref="A14:A18"/>
    <mergeCell ref="B14:B18"/>
    <mergeCell ref="C14:C18"/>
    <mergeCell ref="D14:D18"/>
    <mergeCell ref="A19:A23"/>
    <mergeCell ref="B19:B23"/>
    <mergeCell ref="C19:C23"/>
    <mergeCell ref="D19:D23"/>
    <mergeCell ref="D24:D29"/>
    <mergeCell ref="C24:C29"/>
    <mergeCell ref="B24:B29"/>
    <mergeCell ref="A24:A29"/>
    <mergeCell ref="A30:A41"/>
    <mergeCell ref="B30:B41"/>
    <mergeCell ref="C30:C41"/>
    <mergeCell ref="D30:D41"/>
    <mergeCell ref="A42:A47"/>
    <mergeCell ref="B42:B47"/>
    <mergeCell ref="C42:C47"/>
    <mergeCell ref="D42:D47"/>
    <mergeCell ref="A48:A52"/>
    <mergeCell ref="B48:B52"/>
    <mergeCell ref="C48:C52"/>
    <mergeCell ref="D48:D52"/>
    <mergeCell ref="A53:A57"/>
    <mergeCell ref="B53:B57"/>
    <mergeCell ref="C53:C57"/>
    <mergeCell ref="D53:D57"/>
    <mergeCell ref="A58:A61"/>
    <mergeCell ref="B58:B61"/>
    <mergeCell ref="C58:C61"/>
    <mergeCell ref="D58:D61"/>
    <mergeCell ref="A65:A68"/>
    <mergeCell ref="B65:B68"/>
    <mergeCell ref="C65:C68"/>
    <mergeCell ref="D65:D68"/>
    <mergeCell ref="A70:A73"/>
    <mergeCell ref="B70:B73"/>
    <mergeCell ref="C70:C73"/>
    <mergeCell ref="D70:D73"/>
    <mergeCell ref="A75:A82"/>
    <mergeCell ref="B75:B82"/>
    <mergeCell ref="C75:C82"/>
    <mergeCell ref="D75:D82"/>
    <mergeCell ref="A127:A129"/>
    <mergeCell ref="B127:B129"/>
    <mergeCell ref="C127:C129"/>
    <mergeCell ref="D127:D129"/>
    <mergeCell ref="A97:A98"/>
    <mergeCell ref="B97:B98"/>
    <mergeCell ref="C97:C98"/>
    <mergeCell ref="D97:D98"/>
    <mergeCell ref="A115:A120"/>
    <mergeCell ref="B115:B120"/>
    <mergeCell ref="C115:C120"/>
    <mergeCell ref="D115:D120"/>
    <mergeCell ref="A132:A133"/>
    <mergeCell ref="B132:B133"/>
    <mergeCell ref="C132:C133"/>
    <mergeCell ref="D132:D133"/>
    <mergeCell ref="A136:K136"/>
  </mergeCells>
  <pageMargins left="0.7" right="0.7" top="0.75" bottom="0.75" header="0.3" footer="0.3"/>
  <pageSetup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14" id="{8DC610D3-1A62-4F3C-95AF-D76B8AA86910}">
            <xm:f>(VLOOKUP(J8,References!$B$8:$C$201,2,FALSE)="Secondary")</xm:f>
            <x14:dxf>
              <font>
                <strike val="0"/>
              </font>
              <fill>
                <patternFill>
                  <bgColor rgb="FFFFC000"/>
                </patternFill>
              </fill>
            </x14:dxf>
          </x14:cfRule>
          <xm:sqref>K8:K63 K65:K85 P93</xm:sqref>
        </x14:conditionalFormatting>
        <x14:conditionalFormatting xmlns:xm="http://schemas.microsoft.com/office/excel/2006/main">
          <x14:cfRule type="expression" priority="11" id="{4D4305B4-940A-4EFF-AEE9-49400314A68B}">
            <xm:f>(VLOOKUP(J87,References!$B$8:$C$201,2,FALSE)="Secondary")</xm:f>
            <x14:dxf>
              <font>
                <strike val="0"/>
              </font>
              <fill>
                <patternFill>
                  <bgColor rgb="FFFFC000"/>
                </patternFill>
              </fill>
            </x14:dxf>
          </x14:cfRule>
          <xm:sqref>K87:K88</xm:sqref>
        </x14:conditionalFormatting>
        <x14:conditionalFormatting xmlns:xm="http://schemas.microsoft.com/office/excel/2006/main">
          <x14:cfRule type="expression" priority="10" id="{CD2C9781-E847-4F73-AFB4-D303A82CD292}">
            <xm:f>(VLOOKUP(J90,References!$B$8:$C$201,2,FALSE)="Secondary")</xm:f>
            <x14:dxf>
              <font>
                <strike val="0"/>
              </font>
              <fill>
                <patternFill>
                  <bgColor rgb="FFFFC000"/>
                </patternFill>
              </fill>
            </x14:dxf>
          </x14:cfRule>
          <xm:sqref>K90:K93</xm:sqref>
        </x14:conditionalFormatting>
        <x14:conditionalFormatting xmlns:xm="http://schemas.microsoft.com/office/excel/2006/main">
          <x14:cfRule type="expression" priority="1" id="{F53DC765-E938-4BA2-BAF5-AEDEF2DACFE7}">
            <xm:f>(VLOOKUP(J95,References!$B$8:$C$201,2,FALSE)="Secondary")</xm:f>
            <x14:dxf>
              <font>
                <strike val="0"/>
              </font>
              <fill>
                <patternFill>
                  <bgColor rgb="FFFFC000"/>
                </patternFill>
              </fill>
            </x14:dxf>
          </x14:cfRule>
          <xm:sqref>K95:K100</xm:sqref>
        </x14:conditionalFormatting>
        <x14:conditionalFormatting xmlns:xm="http://schemas.microsoft.com/office/excel/2006/main">
          <x14:cfRule type="expression" priority="8" id="{57FE6B2D-3ADF-41B5-B14C-EEDD27C3DB2E}">
            <xm:f>(VLOOKUP(J102,References!$B$8:$C$201,2,FALSE)="Secondary")</xm:f>
            <x14:dxf>
              <font>
                <strike val="0"/>
              </font>
              <fill>
                <patternFill>
                  <bgColor rgb="FFFFC000"/>
                </patternFill>
              </fill>
            </x14:dxf>
          </x14:cfRule>
          <xm:sqref>K102:K104</xm:sqref>
        </x14:conditionalFormatting>
        <x14:conditionalFormatting xmlns:xm="http://schemas.microsoft.com/office/excel/2006/main">
          <x14:cfRule type="expression" priority="7" id="{F980A5B7-2E73-488D-B6AC-FA4B7F992239}">
            <xm:f>(VLOOKUP(J106,References!$B$8:$C$201,2,FALSE)="Secondary")</xm:f>
            <x14:dxf>
              <font>
                <strike val="0"/>
              </font>
              <fill>
                <patternFill>
                  <bgColor rgb="FFFFC000"/>
                </patternFill>
              </fill>
            </x14:dxf>
          </x14:cfRule>
          <xm:sqref>K106:K108</xm:sqref>
        </x14:conditionalFormatting>
        <x14:conditionalFormatting xmlns:xm="http://schemas.microsoft.com/office/excel/2006/main">
          <x14:cfRule type="expression" priority="6" id="{AA4030C2-4289-4BF6-AC6D-F8C83EF0A90B}">
            <xm:f>(VLOOKUP(J110,References!$B$8:$C$201,2,FALSE)="Secondary")</xm:f>
            <x14:dxf>
              <font>
                <strike val="0"/>
              </font>
              <fill>
                <patternFill>
                  <bgColor rgb="FFFFC000"/>
                </patternFill>
              </fill>
            </x14:dxf>
          </x14:cfRule>
          <xm:sqref>K110:K113</xm:sqref>
        </x14:conditionalFormatting>
        <x14:conditionalFormatting xmlns:xm="http://schemas.microsoft.com/office/excel/2006/main">
          <x14:cfRule type="expression" priority="2" id="{8E8AB063-FD26-4B72-9B74-E6594B5A8039}">
            <xm:f>(VLOOKUP(J115,References!$B$8:$C$201,2,FALSE)="Secondary")</xm:f>
            <x14:dxf>
              <font>
                <strike val="0"/>
              </font>
              <fill>
                <patternFill>
                  <bgColor rgb="FFFFC000"/>
                </patternFill>
              </fill>
            </x14:dxf>
          </x14:cfRule>
          <xm:sqref>K115:K124</xm:sqref>
        </x14:conditionalFormatting>
        <x14:conditionalFormatting xmlns:xm="http://schemas.microsoft.com/office/excel/2006/main">
          <x14:cfRule type="expression" priority="4" id="{018E3E84-FD34-4806-A6D5-D156BC1800FE}">
            <xm:f>(VLOOKUP(J126,References!$B$8:$C$201,2,FALSE)="Secondary")</xm:f>
            <x14:dxf>
              <font>
                <strike val="0"/>
              </font>
              <fill>
                <patternFill>
                  <bgColor rgb="FFFFC000"/>
                </patternFill>
              </fill>
            </x14:dxf>
          </x14:cfRule>
          <xm:sqref>K126:K130</xm:sqref>
        </x14:conditionalFormatting>
        <x14:conditionalFormatting xmlns:xm="http://schemas.microsoft.com/office/excel/2006/main">
          <x14:cfRule type="expression" priority="3" id="{95B25B93-0AC0-49A9-B391-6D46B8387B09}">
            <xm:f>(VLOOKUP(J132,References!$B$8:$C$201,2,FALSE)="Secondary")</xm:f>
            <x14:dxf>
              <font>
                <strike val="0"/>
              </font>
              <fill>
                <patternFill>
                  <bgColor rgb="FFFFC000"/>
                </patternFill>
              </fill>
            </x14:dxf>
          </x14:cfRule>
          <xm:sqref>K132:K133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AA123"/>
  <sheetViews>
    <sheetView zoomScale="110" zoomScaleNormal="110" workbookViewId="0">
      <pane ySplit="6" topLeftCell="A7" activePane="bottomLeft" state="frozen"/>
      <selection pane="bottomLeft" activeCell="A108" sqref="A108"/>
    </sheetView>
  </sheetViews>
  <sheetFormatPr baseColWidth="10" defaultColWidth="8.83203125" defaultRowHeight="16" x14ac:dyDescent="0.2"/>
  <cols>
    <col min="1" max="1" width="11.1640625" customWidth="1"/>
    <col min="2" max="2" width="16.1640625" style="25" customWidth="1"/>
    <col min="3" max="3" width="12.6640625" style="25" customWidth="1"/>
    <col min="4" max="4" width="62.6640625" customWidth="1"/>
    <col min="5" max="5" width="58" style="25" customWidth="1"/>
    <col min="6" max="6" width="10.6640625" hidden="1" customWidth="1"/>
    <col min="7" max="15" width="9.5" customWidth="1"/>
  </cols>
  <sheetData>
    <row r="1" spans="1:27" s="5" customFormat="1" ht="21" x14ac:dyDescent="0.25">
      <c r="A1" s="804" t="str">
        <f>ReadMe!B12</f>
        <v>July 2023</v>
      </c>
      <c r="B1" s="22"/>
      <c r="C1" s="22"/>
      <c r="E1" s="6"/>
      <c r="N1" s="8"/>
    </row>
    <row r="2" spans="1:27" s="5" customFormat="1" ht="38" customHeight="1" x14ac:dyDescent="0.2">
      <c r="A2" s="844" t="s">
        <v>1043</v>
      </c>
      <c r="B2" s="974"/>
      <c r="C2" s="974"/>
      <c r="D2" s="974"/>
      <c r="E2" s="974"/>
      <c r="F2" s="974"/>
      <c r="G2" s="974"/>
      <c r="H2" s="974"/>
      <c r="I2" s="974"/>
      <c r="J2" s="974"/>
      <c r="K2" s="974"/>
      <c r="L2" s="974"/>
      <c r="M2" s="974"/>
      <c r="N2" s="974"/>
      <c r="O2" s="974"/>
      <c r="P2" s="12"/>
      <c r="Q2" s="12"/>
      <c r="R2" s="12"/>
      <c r="S2" s="12"/>
      <c r="T2" s="12"/>
      <c r="U2" s="12"/>
      <c r="V2" s="12"/>
      <c r="W2" s="12"/>
      <c r="X2" s="12"/>
      <c r="Y2" s="12"/>
      <c r="Z2" s="12"/>
      <c r="AA2" s="12"/>
    </row>
    <row r="3" spans="1:27" s="2" customFormat="1" x14ac:dyDescent="0.2">
      <c r="A3" s="18"/>
      <c r="B3" s="23"/>
      <c r="C3" s="23"/>
      <c r="E3" s="1"/>
      <c r="N3" s="11"/>
    </row>
    <row r="4" spans="1:27" s="2" customFormat="1" x14ac:dyDescent="0.2">
      <c r="A4" s="13"/>
      <c r="B4" s="23"/>
      <c r="C4" s="23"/>
      <c r="E4" s="1"/>
      <c r="N4" s="11"/>
    </row>
    <row r="5" spans="1:27" s="2" customFormat="1" ht="19" x14ac:dyDescent="0.25">
      <c r="A5" s="430" t="s">
        <v>155</v>
      </c>
      <c r="B5" s="24"/>
      <c r="C5" s="24"/>
      <c r="E5" s="1"/>
      <c r="G5" s="973" t="s">
        <v>681</v>
      </c>
      <c r="H5" s="973"/>
      <c r="I5" s="973"/>
      <c r="J5" s="973"/>
      <c r="K5" s="973"/>
      <c r="L5" s="973"/>
      <c r="M5" s="973"/>
      <c r="N5" s="973"/>
      <c r="O5" s="973"/>
    </row>
    <row r="6" spans="1:27" s="82" customFormat="1" ht="60" x14ac:dyDescent="0.25">
      <c r="A6" s="116" t="s">
        <v>114</v>
      </c>
      <c r="B6" s="116" t="s">
        <v>466</v>
      </c>
      <c r="C6" s="116" t="s">
        <v>761</v>
      </c>
      <c r="D6" s="117" t="s">
        <v>89</v>
      </c>
      <c r="E6" s="118" t="s">
        <v>696</v>
      </c>
      <c r="F6" s="116" t="s">
        <v>531</v>
      </c>
      <c r="G6" s="119" t="s">
        <v>672</v>
      </c>
      <c r="H6" s="119" t="s">
        <v>673</v>
      </c>
      <c r="I6" s="119" t="s">
        <v>674</v>
      </c>
      <c r="J6" s="119" t="s">
        <v>675</v>
      </c>
      <c r="K6" s="119" t="s">
        <v>676</v>
      </c>
      <c r="L6" s="119" t="s">
        <v>677</v>
      </c>
      <c r="M6" s="119" t="s">
        <v>678</v>
      </c>
      <c r="N6" s="119" t="s">
        <v>679</v>
      </c>
      <c r="O6" s="119" t="s">
        <v>822</v>
      </c>
    </row>
    <row r="7" spans="1:27" ht="48" x14ac:dyDescent="0.2">
      <c r="A7" s="449">
        <v>1</v>
      </c>
      <c r="B7" s="32" t="s">
        <v>493</v>
      </c>
      <c r="C7" s="32" t="s">
        <v>533</v>
      </c>
      <c r="D7" s="33" t="s">
        <v>680</v>
      </c>
      <c r="E7" s="33"/>
      <c r="F7" s="56">
        <f t="shared" ref="F7:F38" si="0">A7</f>
        <v>1</v>
      </c>
      <c r="G7" s="122" t="str">
        <f>IF(((IFERROR(VLOOKUP($B7,'Main Table'!$I$9:$I$531,1,FALSE),"X"))="X"),"","X")</f>
        <v/>
      </c>
      <c r="H7" s="122" t="str">
        <f>IF(((IFERROR(VLOOKUP($B7,'Main Table'!$M$9:$M$531,1,FALSE),"X"))="X"),"","X")</f>
        <v>X</v>
      </c>
      <c r="I7" s="122" t="str">
        <f>IF(((IFERROR(VLOOKUP($B7,'Main Table'!$Q$9:$Q$531,1,FALSE),"X"))="X"),"","X")</f>
        <v>X</v>
      </c>
      <c r="J7" s="122" t="str">
        <f>IF(((IFERROR(VLOOKUP($B7,'Critical Micelle Conc. (CMC)'!$P$9:$P$514,1,FALSE),"X"))="X"),"","X")</f>
        <v/>
      </c>
      <c r="K7" s="122" t="str">
        <f>IF(((IFERROR(VLOOKUP($B7,pKa!$J$11:$J$531,1,FALSE),"X"))="X"),"","X")</f>
        <v/>
      </c>
      <c r="L7" s="122" t="str">
        <f>IF(((IFERROR(VLOOKUP($B7,'Vapor Pressure (VP)'!$N$13:$N$568,1,FALSE),"X"))="X"),"","X")</f>
        <v>X</v>
      </c>
      <c r="M7" s="122" t="str">
        <f>IF(((IFERROR(VLOOKUP($B7,'Solubility (S)'!$P$9:$P$549,1,FALSE),"X"))="X"),"","X")</f>
        <v/>
      </c>
      <c r="N7" s="122" t="str">
        <f>IF(((IFERROR(VLOOKUP($B7,'Henry''s Constant (KH)'!$O$10:$O$502,1,FALSE),"X"))="X"),"","X")</f>
        <v/>
      </c>
      <c r="O7" s="122" t="str">
        <f>IF(((IFERROR(VLOOKUP($B7,'Log Koc'!$H$9:$H$532,1,FALSE),"X"))="X"),"","X")</f>
        <v/>
      </c>
    </row>
    <row r="8" spans="1:27" ht="32" x14ac:dyDescent="0.2">
      <c r="A8" s="450">
        <f t="shared" ref="A8:A39" si="1">A7+1</f>
        <v>2</v>
      </c>
      <c r="B8" s="121" t="s">
        <v>744</v>
      </c>
      <c r="C8" s="32" t="s">
        <v>532</v>
      </c>
      <c r="D8" s="79" t="s">
        <v>743</v>
      </c>
      <c r="E8" s="79"/>
      <c r="F8" s="56">
        <f t="shared" si="0"/>
        <v>2</v>
      </c>
      <c r="G8" s="122" t="str">
        <f>IF(((IFERROR(VLOOKUP($B8,'Main Table'!$I$9:$I$531,1,FALSE),"X"))="X"),"","X")</f>
        <v/>
      </c>
      <c r="H8" s="122" t="str">
        <f>IF(((IFERROR(VLOOKUP($B8,'Main Table'!$M$9:$M$531,1,FALSE),"X"))="X"),"","X")</f>
        <v>X</v>
      </c>
      <c r="I8" s="122" t="str">
        <f>IF(((IFERROR(VLOOKUP($B8,'Main Table'!$Q$9:$Q$531,1,FALSE),"X"))="X"),"","X")</f>
        <v>X</v>
      </c>
      <c r="J8" s="122" t="str">
        <f>IF(((IFERROR(VLOOKUP($B8,'Critical Micelle Conc. (CMC)'!$P$9:$P$514,1,FALSE),"X"))="X"),"","X")</f>
        <v/>
      </c>
      <c r="K8" s="122" t="str">
        <f>IF(((IFERROR(VLOOKUP($B8,pKa!$J$11:$J$531,1,FALSE),"X"))="X"),"","X")</f>
        <v>X</v>
      </c>
      <c r="L8" s="122" t="str">
        <f>IF(((IFERROR(VLOOKUP($B8,'Vapor Pressure (VP)'!$N$13:$N$568,1,FALSE),"X"))="X"),"","X")</f>
        <v>X</v>
      </c>
      <c r="M8" s="122" t="str">
        <f>IF(((IFERROR(VLOOKUP($B8,'Solubility (S)'!$P$9:$P$549,1,FALSE),"X"))="X"),"","X")</f>
        <v>X</v>
      </c>
      <c r="N8" s="122" t="str">
        <f>IF(((IFERROR(VLOOKUP($B8,'Henry''s Constant (KH)'!$O$10:$O$502,1,FALSE),"X"))="X"),"","X")</f>
        <v/>
      </c>
      <c r="O8" s="122" t="str">
        <f>IF(((IFERROR(VLOOKUP($B8,'Log Koc'!$H$9:$H$532,1,FALSE),"X"))="X"),"","X")</f>
        <v/>
      </c>
    </row>
    <row r="9" spans="1:27" ht="80" x14ac:dyDescent="0.2">
      <c r="A9" s="450">
        <f t="shared" si="1"/>
        <v>3</v>
      </c>
      <c r="B9" s="647" t="s">
        <v>975</v>
      </c>
      <c r="C9" s="32" t="s">
        <v>533</v>
      </c>
      <c r="D9" s="646" t="s">
        <v>976</v>
      </c>
      <c r="E9" s="79"/>
      <c r="F9" s="56">
        <f t="shared" si="0"/>
        <v>3</v>
      </c>
      <c r="G9" s="122" t="str">
        <f>IF(((IFERROR(VLOOKUP($B9,'Main Table'!$I$9:$I$531,1,FALSE),"X"))="X"),"","X")</f>
        <v>X</v>
      </c>
      <c r="H9" s="122" t="str">
        <f>IF(((IFERROR(VLOOKUP($B9,'Main Table'!$M$9:$M$531,1,FALSE),"X"))="X"),"","X")</f>
        <v>X</v>
      </c>
      <c r="I9" s="122" t="str">
        <f>IF(((IFERROR(VLOOKUP($B9,'Main Table'!$Q$9:$Q$531,1,FALSE),"X"))="X"),"","X")</f>
        <v>X</v>
      </c>
      <c r="J9" s="122" t="str">
        <f>IF(((IFERROR(VLOOKUP($B9,'Critical Micelle Conc. (CMC)'!$P$9:$P$514,1,FALSE),"X"))="X"),"","X")</f>
        <v/>
      </c>
      <c r="K9" s="122" t="str">
        <f>IF(((IFERROR(VLOOKUP($B9,pKa!$J$11:$J$531,1,FALSE),"X"))="X"),"","X")</f>
        <v>X</v>
      </c>
      <c r="L9" s="122" t="str">
        <f>IF(((IFERROR(VLOOKUP($B9,'Vapor Pressure (VP)'!$N$13:$N$568,1,FALSE),"X"))="X"),"","X")</f>
        <v>X</v>
      </c>
      <c r="M9" s="122" t="str">
        <f>IF(((IFERROR(VLOOKUP($B9,'Solubility (S)'!$P$9:$P$549,1,FALSE),"X"))="X"),"","X")</f>
        <v>X</v>
      </c>
      <c r="N9" s="122" t="str">
        <f>IF(((IFERROR(VLOOKUP($B9,'Henry''s Constant (KH)'!$O$10:$O$502,1,FALSE),"X"))="X"),"","X")</f>
        <v>X</v>
      </c>
      <c r="O9" s="122" t="str">
        <f>IF(((IFERROR(VLOOKUP($B9,'Log Koc'!$H$9:$H$532,1,FALSE),"X"))="X"),"","X")</f>
        <v>X</v>
      </c>
    </row>
    <row r="10" spans="1:27" ht="80" x14ac:dyDescent="0.2">
      <c r="A10" s="450">
        <f t="shared" si="1"/>
        <v>4</v>
      </c>
      <c r="B10" s="30" t="s">
        <v>513</v>
      </c>
      <c r="C10" s="32" t="s">
        <v>533</v>
      </c>
      <c r="D10" s="34" t="s">
        <v>648</v>
      </c>
      <c r="E10" s="33" t="s">
        <v>697</v>
      </c>
      <c r="F10" s="56">
        <f t="shared" si="0"/>
        <v>4</v>
      </c>
      <c r="G10" s="122" t="str">
        <f>IF(((IFERROR(VLOOKUP($B10,'Main Table'!$I$9:$I$531,1,FALSE),"X"))="X"),"","X")</f>
        <v/>
      </c>
      <c r="H10" s="122" t="str">
        <f>IF(((IFERROR(VLOOKUP($B10,'Main Table'!$M$9:$M$531,1,FALSE),"X"))="X"),"","X")</f>
        <v/>
      </c>
      <c r="I10" s="122" t="str">
        <f>IF(((IFERROR(VLOOKUP($B10,'Main Table'!$Q$9:$Q$531,1,FALSE),"X"))="X"),"","X")</f>
        <v/>
      </c>
      <c r="J10" s="122" t="str">
        <f>IF(((IFERROR(VLOOKUP($B10,'Critical Micelle Conc. (CMC)'!$P$9:$P$514,1,FALSE),"X"))="X"),"","X")</f>
        <v/>
      </c>
      <c r="K10" s="122" t="str">
        <f>IF(((IFERROR(VLOOKUP($B10,pKa!$J$11:$J$531,1,FALSE),"X"))="X"),"","X")</f>
        <v/>
      </c>
      <c r="L10" s="122" t="str">
        <f>IF(((IFERROR(VLOOKUP($B10,'Vapor Pressure (VP)'!$N$13:$N$568,1,FALSE),"X"))="X"),"","X")</f>
        <v/>
      </c>
      <c r="M10" s="122" t="str">
        <f>IF(((IFERROR(VLOOKUP($B10,'Solubility (S)'!$P$9:$P$549,1,FALSE),"X"))="X"),"","X")</f>
        <v/>
      </c>
      <c r="N10" s="122" t="str">
        <f>IF(((IFERROR(VLOOKUP($B10,'Henry''s Constant (KH)'!$O$10:$O$502,1,FALSE),"X"))="X"),"","X")</f>
        <v/>
      </c>
      <c r="O10" s="122" t="str">
        <f>IF(((IFERROR(VLOOKUP($B10,'Log Koc'!$H$9:$H$532,1,FALSE),"X"))="X"),"","X")</f>
        <v>X</v>
      </c>
    </row>
    <row r="11" spans="1:27" ht="80" x14ac:dyDescent="0.2">
      <c r="A11" s="450">
        <f t="shared" si="1"/>
        <v>5</v>
      </c>
      <c r="B11" s="31" t="s">
        <v>509</v>
      </c>
      <c r="C11" s="32" t="s">
        <v>533</v>
      </c>
      <c r="D11" s="34" t="s">
        <v>647</v>
      </c>
      <c r="E11" s="33" t="s">
        <v>103</v>
      </c>
      <c r="F11" s="56">
        <f t="shared" si="0"/>
        <v>5</v>
      </c>
      <c r="G11" s="122" t="str">
        <f>IF(((IFERROR(VLOOKUP($B11,'Main Table'!$I$9:$I$531,1,FALSE),"X"))="X"),"","X")</f>
        <v/>
      </c>
      <c r="H11" s="122" t="str">
        <f>IF(((IFERROR(VLOOKUP($B11,'Main Table'!$M$9:$M$531,1,FALSE),"X"))="X"),"","X")</f>
        <v/>
      </c>
      <c r="I11" s="122" t="str">
        <f>IF(((IFERROR(VLOOKUP($B11,'Main Table'!$Q$9:$Q$531,1,FALSE),"X"))="X"),"","X")</f>
        <v/>
      </c>
      <c r="J11" s="122" t="str">
        <f>IF(((IFERROR(VLOOKUP($B11,'Critical Micelle Conc. (CMC)'!$P$9:$P$514,1,FALSE),"X"))="X"),"","X")</f>
        <v/>
      </c>
      <c r="K11" s="122" t="str">
        <f>IF(((IFERROR(VLOOKUP($B11,pKa!$J$11:$J$531,1,FALSE),"X"))="X"),"","X")</f>
        <v/>
      </c>
      <c r="L11" s="122" t="str">
        <f>IF(((IFERROR(VLOOKUP($B11,'Vapor Pressure (VP)'!$N$13:$N$568,1,FALSE),"X"))="X"),"","X")</f>
        <v/>
      </c>
      <c r="M11" s="122" t="str">
        <f>IF(((IFERROR(VLOOKUP($B11,'Solubility (S)'!$P$9:$P$549,1,FALSE),"X"))="X"),"","X")</f>
        <v/>
      </c>
      <c r="N11" s="122" t="str">
        <f>IF(((IFERROR(VLOOKUP($B11,'Henry''s Constant (KH)'!$O$10:$O$502,1,FALSE),"X"))="X"),"","X")</f>
        <v/>
      </c>
      <c r="O11" s="122" t="str">
        <f>IF(((IFERROR(VLOOKUP($B11,'Log Koc'!$H$9:$H$532,1,FALSE),"X"))="X"),"","X")</f>
        <v>X</v>
      </c>
    </row>
    <row r="12" spans="1:27" ht="80" x14ac:dyDescent="0.2">
      <c r="A12" s="450">
        <f t="shared" si="1"/>
        <v>6</v>
      </c>
      <c r="B12" s="31" t="s">
        <v>585</v>
      </c>
      <c r="C12" s="32" t="s">
        <v>533</v>
      </c>
      <c r="D12" s="34" t="s">
        <v>586</v>
      </c>
      <c r="E12" s="33" t="s">
        <v>527</v>
      </c>
      <c r="F12" s="56">
        <f t="shared" si="0"/>
        <v>6</v>
      </c>
      <c r="G12" s="122" t="str">
        <f>IF(((IFERROR(VLOOKUP($B12,'Main Table'!$I$9:$I$531,1,FALSE),"X"))="X"),"","X")</f>
        <v/>
      </c>
      <c r="H12" s="122" t="str">
        <f>IF(((IFERROR(VLOOKUP($B12,'Main Table'!$M$9:$M$531,1,FALSE),"X"))="X"),"","X")</f>
        <v/>
      </c>
      <c r="I12" s="122" t="str">
        <f>IF(((IFERROR(VLOOKUP($B12,'Main Table'!$Q$9:$Q$531,1,FALSE),"X"))="X"),"","X")</f>
        <v/>
      </c>
      <c r="J12" s="122" t="str">
        <f>IF(((IFERROR(VLOOKUP($B12,'Critical Micelle Conc. (CMC)'!$P$9:$P$514,1,FALSE),"X"))="X"),"","X")</f>
        <v/>
      </c>
      <c r="K12" s="122" t="str">
        <f>IF(((IFERROR(VLOOKUP($B12,pKa!$J$11:$J$531,1,FALSE),"X"))="X"),"","X")</f>
        <v/>
      </c>
      <c r="L12" s="122" t="str">
        <f>IF(((IFERROR(VLOOKUP($B12,'Vapor Pressure (VP)'!$N$13:$N$568,1,FALSE),"X"))="X"),"","X")</f>
        <v/>
      </c>
      <c r="M12" s="122" t="str">
        <f>IF(((IFERROR(VLOOKUP($B12,'Solubility (S)'!$P$9:$P$549,1,FALSE),"X"))="X"),"","X")</f>
        <v/>
      </c>
      <c r="N12" s="122" t="str">
        <f>IF(((IFERROR(VLOOKUP($B12,'Henry''s Constant (KH)'!$O$10:$O$502,1,FALSE),"X"))="X"),"","X")</f>
        <v/>
      </c>
      <c r="O12" s="122" t="str">
        <f>IF(((IFERROR(VLOOKUP($B12,'Log Koc'!$H$9:$H$532,1,FALSE),"X"))="X"),"","X")</f>
        <v>X</v>
      </c>
    </row>
    <row r="13" spans="1:27" ht="32" x14ac:dyDescent="0.2">
      <c r="A13" s="450">
        <f t="shared" si="1"/>
        <v>7</v>
      </c>
      <c r="B13" s="32" t="s">
        <v>497</v>
      </c>
      <c r="C13" s="32" t="s">
        <v>532</v>
      </c>
      <c r="D13" s="33" t="s">
        <v>153</v>
      </c>
      <c r="E13" s="33"/>
      <c r="F13" s="56">
        <f t="shared" si="0"/>
        <v>7</v>
      </c>
      <c r="G13" s="122" t="str">
        <f>IF(((IFERROR(VLOOKUP($B13,'Main Table'!$I$9:$I$531,1,FALSE),"X"))="X"),"","X")</f>
        <v/>
      </c>
      <c r="H13" s="122" t="str">
        <f>IF(((IFERROR(VLOOKUP($B13,'Main Table'!$M$9:$M$531,1,FALSE),"X"))="X"),"","X")</f>
        <v>X</v>
      </c>
      <c r="I13" s="122" t="str">
        <f>IF(((IFERROR(VLOOKUP($B13,'Main Table'!$Q$9:$Q$531,1,FALSE),"X"))="X"),"","X")</f>
        <v>X</v>
      </c>
      <c r="J13" s="122" t="str">
        <f>IF(((IFERROR(VLOOKUP($B13,'Critical Micelle Conc. (CMC)'!$P$9:$P$514,1,FALSE),"X"))="X"),"","X")</f>
        <v/>
      </c>
      <c r="K13" s="122" t="str">
        <f>IF(((IFERROR(VLOOKUP($B13,pKa!$J$11:$J$531,1,FALSE),"X"))="X"),"","X")</f>
        <v/>
      </c>
      <c r="L13" s="122" t="str">
        <f>IF(((IFERROR(VLOOKUP($B13,'Vapor Pressure (VP)'!$N$13:$N$568,1,FALSE),"X"))="X"),"","X")</f>
        <v/>
      </c>
      <c r="M13" s="122" t="str">
        <f>IF(((IFERROR(VLOOKUP($B13,'Solubility (S)'!$P$9:$P$549,1,FALSE),"X"))="X"),"","X")</f>
        <v/>
      </c>
      <c r="N13" s="122" t="str">
        <f>IF(((IFERROR(VLOOKUP($B13,'Henry''s Constant (KH)'!$O$10:$O$502,1,FALSE),"X"))="X"),"","X")</f>
        <v/>
      </c>
      <c r="O13" s="122" t="str">
        <f>IF(((IFERROR(VLOOKUP($B13,'Log Koc'!$H$9:$H$532,1,FALSE),"X"))="X"),"","X")</f>
        <v/>
      </c>
    </row>
    <row r="14" spans="1:27" ht="64" x14ac:dyDescent="0.2">
      <c r="A14" s="450">
        <f t="shared" si="1"/>
        <v>8</v>
      </c>
      <c r="B14" s="31" t="s">
        <v>504</v>
      </c>
      <c r="C14" s="32" t="s">
        <v>532</v>
      </c>
      <c r="D14" s="34" t="s">
        <v>682</v>
      </c>
      <c r="E14" s="33" t="s">
        <v>91</v>
      </c>
      <c r="F14" s="56">
        <f t="shared" si="0"/>
        <v>8</v>
      </c>
      <c r="G14" s="122" t="str">
        <f>IF(((IFERROR(VLOOKUP($B14,'Main Table'!$I$9:$I$531,1,FALSE),"X"))="X"),"","X")</f>
        <v/>
      </c>
      <c r="H14" s="122" t="str">
        <f>IF(((IFERROR(VLOOKUP($B14,'Main Table'!$M$9:$M$531,1,FALSE),"X"))="X"),"","X")</f>
        <v/>
      </c>
      <c r="I14" s="122" t="str">
        <f>IF(((IFERROR(VLOOKUP($B14,'Main Table'!$Q$9:$Q$531,1,FALSE),"X"))="X"),"","X")</f>
        <v/>
      </c>
      <c r="J14" s="122" t="str">
        <f>IF(((IFERROR(VLOOKUP($B14,'Critical Micelle Conc. (CMC)'!$P$9:$P$514,1,FALSE),"X"))="X"),"","X")</f>
        <v/>
      </c>
      <c r="K14" s="122" t="str">
        <f>IF(((IFERROR(VLOOKUP($B14,pKa!$J$11:$J$531,1,FALSE),"X"))="X"),"","X")</f>
        <v/>
      </c>
      <c r="L14" s="122" t="str">
        <f>IF(((IFERROR(VLOOKUP($B14,'Vapor Pressure (VP)'!$N$13:$N$568,1,FALSE),"X"))="X"),"","X")</f>
        <v>X</v>
      </c>
      <c r="M14" s="122" t="str">
        <f>IF(((IFERROR(VLOOKUP($B14,'Solubility (S)'!$P$9:$P$549,1,FALSE),"X"))="X"),"","X")</f>
        <v/>
      </c>
      <c r="N14" s="122" t="str">
        <f>IF(((IFERROR(VLOOKUP($B14,'Henry''s Constant (KH)'!$O$10:$O$502,1,FALSE),"X"))="X"),"","X")</f>
        <v>X</v>
      </c>
      <c r="O14" s="122" t="str">
        <f>IF(((IFERROR(VLOOKUP($B14,'Log Koc'!$H$9:$H$532,1,FALSE),"X"))="X"),"","X")</f>
        <v/>
      </c>
    </row>
    <row r="15" spans="1:27" ht="32" x14ac:dyDescent="0.2">
      <c r="A15" s="450">
        <f t="shared" si="1"/>
        <v>9</v>
      </c>
      <c r="B15" s="32" t="s">
        <v>916</v>
      </c>
      <c r="C15" s="32" t="s">
        <v>532</v>
      </c>
      <c r="D15" s="33" t="s">
        <v>917</v>
      </c>
      <c r="E15" s="33"/>
      <c r="F15" s="56">
        <f t="shared" si="0"/>
        <v>9</v>
      </c>
      <c r="G15" s="122" t="str">
        <f>IF(((IFERROR(VLOOKUP($B15,'Main Table'!$I$9:$I$531,1,FALSE),"X"))="X"),"","X")</f>
        <v>X</v>
      </c>
      <c r="H15" s="122" t="str">
        <f>IF(((IFERROR(VLOOKUP($B15,'Main Table'!$M$9:$M$531,1,FALSE),"X"))="X"),"","X")</f>
        <v>X</v>
      </c>
      <c r="I15" s="122" t="str">
        <f>IF(((IFERROR(VLOOKUP($B15,'Main Table'!$Q$9:$Q$531,1,FALSE),"X"))="X"),"","X")</f>
        <v>X</v>
      </c>
      <c r="J15" s="122" t="str">
        <f>IF(((IFERROR(VLOOKUP($B15,'Critical Micelle Conc. (CMC)'!$P$9:$P$514,1,FALSE),"X"))="X"),"","X")</f>
        <v/>
      </c>
      <c r="K15" s="122" t="str">
        <f>IF(((IFERROR(VLOOKUP($B15,pKa!$J$11:$J$531,1,FALSE),"X"))="X"),"","X")</f>
        <v>X</v>
      </c>
      <c r="L15" s="122" t="str">
        <f>IF(((IFERROR(VLOOKUP($B15,'Vapor Pressure (VP)'!$N$13:$N$568,1,FALSE),"X"))="X"),"","X")</f>
        <v/>
      </c>
      <c r="M15" s="122" t="str">
        <f>IF(((IFERROR(VLOOKUP($B15,'Solubility (S)'!$P$9:$P$549,1,FALSE),"X"))="X"),"","X")</f>
        <v/>
      </c>
      <c r="N15" s="122" t="str">
        <f>IF(((IFERROR(VLOOKUP($B15,'Henry''s Constant (KH)'!$O$10:$O$502,1,FALSE),"X"))="X"),"","X")</f>
        <v/>
      </c>
      <c r="O15" s="122" t="str">
        <f>IF(((IFERROR(VLOOKUP($B15,'Log Koc'!$H$9:$H$532,1,FALSE),"X"))="X"),"","X")</f>
        <v/>
      </c>
    </row>
    <row r="16" spans="1:27" ht="80" x14ac:dyDescent="0.2">
      <c r="A16" s="450">
        <f t="shared" si="1"/>
        <v>10</v>
      </c>
      <c r="B16" s="32" t="s">
        <v>496</v>
      </c>
      <c r="C16" s="32" t="s">
        <v>533</v>
      </c>
      <c r="D16" s="33" t="s">
        <v>646</v>
      </c>
      <c r="E16" s="33"/>
      <c r="F16" s="56">
        <f t="shared" si="0"/>
        <v>10</v>
      </c>
      <c r="G16" s="122" t="str">
        <f>IF(((IFERROR(VLOOKUP($B16,'Main Table'!$I$9:$I$531,1,FALSE),"X"))="X"),"","X")</f>
        <v/>
      </c>
      <c r="H16" s="122" t="str">
        <f>IF(((IFERROR(VLOOKUP($B16,'Main Table'!$M$9:$M$531,1,FALSE),"X"))="X"),"","X")</f>
        <v/>
      </c>
      <c r="I16" s="122" t="str">
        <f>IF(((IFERROR(VLOOKUP($B16,'Main Table'!$Q$9:$Q$531,1,FALSE),"X"))="X"),"","X")</f>
        <v/>
      </c>
      <c r="J16" s="122" t="str">
        <f>IF(((IFERROR(VLOOKUP($B16,'Critical Micelle Conc. (CMC)'!$P$9:$P$514,1,FALSE),"X"))="X"),"","X")</f>
        <v/>
      </c>
      <c r="K16" s="122" t="str">
        <f>IF(((IFERROR(VLOOKUP($B16,pKa!$J$11:$J$531,1,FALSE),"X"))="X"),"","X")</f>
        <v>X</v>
      </c>
      <c r="L16" s="122" t="str">
        <f>IF(((IFERROR(VLOOKUP($B16,'Vapor Pressure (VP)'!$N$13:$N$568,1,FALSE),"X"))="X"),"","X")</f>
        <v/>
      </c>
      <c r="M16" s="122" t="str">
        <f>IF(((IFERROR(VLOOKUP($B16,'Solubility (S)'!$P$9:$P$549,1,FALSE),"X"))="X"),"","X")</f>
        <v/>
      </c>
      <c r="N16" s="122" t="str">
        <f>IF(((IFERROR(VLOOKUP($B16,'Henry''s Constant (KH)'!$O$10:$O$502,1,FALSE),"X"))="X"),"","X")</f>
        <v/>
      </c>
      <c r="O16" s="122" t="str">
        <f>IF(((IFERROR(VLOOKUP($B16,'Log Koc'!$H$9:$H$532,1,FALSE),"X"))="X"),"","X")</f>
        <v/>
      </c>
    </row>
    <row r="17" spans="1:15" ht="48" x14ac:dyDescent="0.2">
      <c r="A17" s="450">
        <f t="shared" si="1"/>
        <v>11</v>
      </c>
      <c r="B17" s="121" t="s">
        <v>713</v>
      </c>
      <c r="C17" s="32" t="s">
        <v>533</v>
      </c>
      <c r="D17" s="79" t="s">
        <v>742</v>
      </c>
      <c r="E17" s="406" t="s">
        <v>800</v>
      </c>
      <c r="F17" s="56">
        <f t="shared" si="0"/>
        <v>11</v>
      </c>
      <c r="G17" s="122" t="str">
        <f>IF(((IFERROR(VLOOKUP($B17,'Main Table'!$I$9:$I$531,1,FALSE),"X"))="X"),"","X")</f>
        <v/>
      </c>
      <c r="H17" s="122" t="str">
        <f>IF(((IFERROR(VLOOKUP($B17,'Main Table'!$M$9:$M$531,1,FALSE),"X"))="X"),"","X")</f>
        <v/>
      </c>
      <c r="I17" s="122" t="str">
        <f>IF(((IFERROR(VLOOKUP($B17,'Main Table'!$Q$9:$Q$531,1,FALSE),"X"))="X"),"","X")</f>
        <v/>
      </c>
      <c r="J17" s="122" t="str">
        <f>IF(((IFERROR(VLOOKUP($B17,'Critical Micelle Conc. (CMC)'!$P$9:$P$514,1,FALSE),"X"))="X"),"","X")</f>
        <v/>
      </c>
      <c r="K17" s="122" t="str">
        <f>IF(((IFERROR(VLOOKUP($B17,pKa!$J$11:$J$531,1,FALSE),"X"))="X"),"","X")</f>
        <v/>
      </c>
      <c r="L17" s="122" t="str">
        <f>IF(((IFERROR(VLOOKUP($B17,'Vapor Pressure (VP)'!$N$13:$N$568,1,FALSE),"X"))="X"),"","X")</f>
        <v>X</v>
      </c>
      <c r="M17" s="122" t="str">
        <f>IF(((IFERROR(VLOOKUP($B17,'Solubility (S)'!$P$9:$P$549,1,FALSE),"X"))="X"),"","X")</f>
        <v/>
      </c>
      <c r="N17" s="122" t="str">
        <f>IF(((IFERROR(VLOOKUP($B17,'Henry''s Constant (KH)'!$O$10:$O$502,1,FALSE),"X"))="X"),"","X")</f>
        <v/>
      </c>
      <c r="O17" s="122" t="str">
        <f>IF(((IFERROR(VLOOKUP($B17,'Log Koc'!$H$9:$H$532,1,FALSE),"X"))="X"),"","X")</f>
        <v/>
      </c>
    </row>
    <row r="18" spans="1:15" ht="64" x14ac:dyDescent="0.2">
      <c r="A18" s="450">
        <f t="shared" si="1"/>
        <v>12</v>
      </c>
      <c r="B18" s="32" t="s">
        <v>482</v>
      </c>
      <c r="C18" s="32" t="s">
        <v>532</v>
      </c>
      <c r="D18" s="33" t="s">
        <v>645</v>
      </c>
      <c r="E18" s="33" t="s">
        <v>695</v>
      </c>
      <c r="F18" s="56">
        <f t="shared" si="0"/>
        <v>12</v>
      </c>
      <c r="G18" s="122" t="str">
        <f>IF(((IFERROR(VLOOKUP($B18,'Main Table'!$I$9:$I$531,1,FALSE),"X"))="X"),"","X")</f>
        <v/>
      </c>
      <c r="H18" s="122" t="str">
        <f>IF(((IFERROR(VLOOKUP($B18,'Main Table'!$M$9:$M$531,1,FALSE),"X"))="X"),"","X")</f>
        <v/>
      </c>
      <c r="I18" s="122" t="str">
        <f>IF(((IFERROR(VLOOKUP($B18,'Main Table'!$Q$9:$Q$531,1,FALSE),"X"))="X"),"","X")</f>
        <v/>
      </c>
      <c r="J18" s="122" t="str">
        <f>IF(((IFERROR(VLOOKUP($B18,'Critical Micelle Conc. (CMC)'!$P$9:$P$514,1,FALSE),"X"))="X"),"","X")</f>
        <v>X</v>
      </c>
      <c r="K18" s="122" t="str">
        <f>IF(((IFERROR(VLOOKUP($B18,pKa!$J$11:$J$531,1,FALSE),"X"))="X"),"","X")</f>
        <v/>
      </c>
      <c r="L18" s="122" t="str">
        <f>IF(((IFERROR(VLOOKUP($B18,'Vapor Pressure (VP)'!$N$13:$N$568,1,FALSE),"X"))="X"),"","X")</f>
        <v>X</v>
      </c>
      <c r="M18" s="122" t="str">
        <f>IF(((IFERROR(VLOOKUP($B18,'Solubility (S)'!$P$9:$P$549,1,FALSE),"X"))="X"),"","X")</f>
        <v>X</v>
      </c>
      <c r="N18" s="122" t="str">
        <f>IF(((IFERROR(VLOOKUP($B18,'Henry''s Constant (KH)'!$O$10:$O$502,1,FALSE),"X"))="X"),"","X")</f>
        <v/>
      </c>
      <c r="O18" s="122" t="str">
        <f>IF(((IFERROR(VLOOKUP($B18,'Log Koc'!$H$9:$H$532,1,FALSE),"X"))="X"),"","X")</f>
        <v/>
      </c>
    </row>
    <row r="19" spans="1:15" ht="48" x14ac:dyDescent="0.2">
      <c r="A19" s="450">
        <f t="shared" si="1"/>
        <v>13</v>
      </c>
      <c r="B19" s="32" t="s">
        <v>475</v>
      </c>
      <c r="C19" s="32" t="s">
        <v>533</v>
      </c>
      <c r="D19" s="33" t="s">
        <v>644</v>
      </c>
      <c r="E19" s="33"/>
      <c r="F19" s="56">
        <f t="shared" si="0"/>
        <v>13</v>
      </c>
      <c r="G19" s="122" t="str">
        <f>IF(((IFERROR(VLOOKUP($B19,'Main Table'!$I$9:$I$531,1,FALSE),"X"))="X"),"","X")</f>
        <v/>
      </c>
      <c r="H19" s="122" t="str">
        <f>IF(((IFERROR(VLOOKUP($B19,'Main Table'!$M$9:$M$531,1,FALSE),"X"))="X"),"","X")</f>
        <v/>
      </c>
      <c r="I19" s="122" t="str">
        <f>IF(((IFERROR(VLOOKUP($B19,'Main Table'!$Q$9:$Q$531,1,FALSE),"X"))="X"),"","X")</f>
        <v/>
      </c>
      <c r="J19" s="122" t="str">
        <f>IF(((IFERROR(VLOOKUP($B19,'Critical Micelle Conc. (CMC)'!$P$9:$P$514,1,FALSE),"X"))="X"),"","X")</f>
        <v/>
      </c>
      <c r="K19" s="122" t="str">
        <f>IF(((IFERROR(VLOOKUP($B19,pKa!$J$11:$J$531,1,FALSE),"X"))="X"),"","X")</f>
        <v>X</v>
      </c>
      <c r="L19" s="122" t="str">
        <f>IF(((IFERROR(VLOOKUP($B19,'Vapor Pressure (VP)'!$N$13:$N$568,1,FALSE),"X"))="X"),"","X")</f>
        <v/>
      </c>
      <c r="M19" s="122" t="str">
        <f>IF(((IFERROR(VLOOKUP($B19,'Solubility (S)'!$P$9:$P$549,1,FALSE),"X"))="X"),"","X")</f>
        <v/>
      </c>
      <c r="N19" s="122" t="str">
        <f>IF(((IFERROR(VLOOKUP($B19,'Henry''s Constant (KH)'!$O$10:$O$502,1,FALSE),"X"))="X"),"","X")</f>
        <v/>
      </c>
      <c r="O19" s="122" t="str">
        <f>IF(((IFERROR(VLOOKUP($B19,'Log Koc'!$H$9:$H$532,1,FALSE),"X"))="X"),"","X")</f>
        <v/>
      </c>
    </row>
    <row r="20" spans="1:15" ht="96" x14ac:dyDescent="0.2">
      <c r="A20" s="450">
        <f t="shared" si="1"/>
        <v>14</v>
      </c>
      <c r="B20" s="32" t="s">
        <v>474</v>
      </c>
      <c r="C20" s="32" t="s">
        <v>533</v>
      </c>
      <c r="D20" s="33" t="s">
        <v>643</v>
      </c>
      <c r="E20" s="33"/>
      <c r="F20" s="56">
        <f t="shared" si="0"/>
        <v>14</v>
      </c>
      <c r="G20" s="122" t="str">
        <f>IF(((IFERROR(VLOOKUP($B20,'Main Table'!$I$9:$I$531,1,FALSE),"X"))="X"),"","X")</f>
        <v>X</v>
      </c>
      <c r="H20" s="122" t="str">
        <f>IF(((IFERROR(VLOOKUP($B20,'Main Table'!$M$9:$M$531,1,FALSE),"X"))="X"),"","X")</f>
        <v/>
      </c>
      <c r="I20" s="122" t="str">
        <f>IF(((IFERROR(VLOOKUP($B20,'Main Table'!$Q$9:$Q$531,1,FALSE),"X"))="X"),"","X")</f>
        <v/>
      </c>
      <c r="J20" s="122" t="str">
        <f>IF(((IFERROR(VLOOKUP($B20,'Critical Micelle Conc. (CMC)'!$P$9:$P$514,1,FALSE),"X"))="X"),"","X")</f>
        <v/>
      </c>
      <c r="K20" s="122" t="str">
        <f>IF(((IFERROR(VLOOKUP($B20,pKa!$J$11:$J$531,1,FALSE),"X"))="X"),"","X")</f>
        <v>X</v>
      </c>
      <c r="L20" s="122" t="str">
        <f>IF(((IFERROR(VLOOKUP($B20,'Vapor Pressure (VP)'!$N$13:$N$568,1,FALSE),"X"))="X"),"","X")</f>
        <v/>
      </c>
      <c r="M20" s="122" t="str">
        <f>IF(((IFERROR(VLOOKUP($B20,'Solubility (S)'!$P$9:$P$549,1,FALSE),"X"))="X"),"","X")</f>
        <v/>
      </c>
      <c r="N20" s="122" t="str">
        <f>IF(((IFERROR(VLOOKUP($B20,'Henry''s Constant (KH)'!$O$10:$O$502,1,FALSE),"X"))="X"),"","X")</f>
        <v/>
      </c>
      <c r="O20" s="122" t="str">
        <f>IF(((IFERROR(VLOOKUP($B20,'Log Koc'!$H$9:$H$532,1,FALSE),"X"))="X"),"","X")</f>
        <v/>
      </c>
    </row>
    <row r="21" spans="1:15" ht="80" x14ac:dyDescent="0.2">
      <c r="A21" s="450">
        <f t="shared" si="1"/>
        <v>15</v>
      </c>
      <c r="B21" s="31" t="s">
        <v>508</v>
      </c>
      <c r="C21" s="32" t="s">
        <v>533</v>
      </c>
      <c r="D21" s="34" t="s">
        <v>641</v>
      </c>
      <c r="E21" s="33" t="s">
        <v>525</v>
      </c>
      <c r="F21" s="56">
        <f t="shared" si="0"/>
        <v>15</v>
      </c>
      <c r="G21" s="122" t="str">
        <f>IF(((IFERROR(VLOOKUP($B21,'Main Table'!$I$9:$I$531,1,FALSE),"X"))="X"),"","X")</f>
        <v/>
      </c>
      <c r="H21" s="122" t="str">
        <f>IF(((IFERROR(VLOOKUP($B21,'Main Table'!$M$9:$M$531,1,FALSE),"X"))="X"),"","X")</f>
        <v/>
      </c>
      <c r="I21" s="122" t="str">
        <f>IF(((IFERROR(VLOOKUP($B21,'Main Table'!$Q$9:$Q$531,1,FALSE),"X"))="X"),"","X")</f>
        <v/>
      </c>
      <c r="J21" s="122" t="str">
        <f>IF(((IFERROR(VLOOKUP($B21,'Critical Micelle Conc. (CMC)'!$P$9:$P$514,1,FALSE),"X"))="X"),"","X")</f>
        <v/>
      </c>
      <c r="K21" s="122" t="str">
        <f>IF(((IFERROR(VLOOKUP($B21,pKa!$J$11:$J$531,1,FALSE),"X"))="X"),"","X")</f>
        <v/>
      </c>
      <c r="L21" s="122" t="str">
        <f>IF(((IFERROR(VLOOKUP($B21,'Vapor Pressure (VP)'!$N$13:$N$568,1,FALSE),"X"))="X"),"","X")</f>
        <v/>
      </c>
      <c r="M21" s="122" t="str">
        <f>IF(((IFERROR(VLOOKUP($B21,'Solubility (S)'!$P$9:$P$549,1,FALSE),"X"))="X"),"","X")</f>
        <v/>
      </c>
      <c r="N21" s="122" t="str">
        <f>IF(((IFERROR(VLOOKUP($B21,'Henry''s Constant (KH)'!$O$10:$O$502,1,FALSE),"X"))="X"),"","X")</f>
        <v/>
      </c>
      <c r="O21" s="122" t="str">
        <f>IF(((IFERROR(VLOOKUP($B21,'Log Koc'!$H$9:$H$532,1,FALSE),"X"))="X"),"","X")</f>
        <v>X</v>
      </c>
    </row>
    <row r="22" spans="1:15" ht="64" x14ac:dyDescent="0.2">
      <c r="A22" s="450">
        <f t="shared" si="1"/>
        <v>16</v>
      </c>
      <c r="B22" s="31" t="s">
        <v>523</v>
      </c>
      <c r="C22" s="32" t="s">
        <v>533</v>
      </c>
      <c r="D22" s="34" t="s">
        <v>642</v>
      </c>
      <c r="E22" s="33" t="s">
        <v>587</v>
      </c>
      <c r="F22" s="56">
        <f t="shared" si="0"/>
        <v>16</v>
      </c>
      <c r="G22" s="122" t="str">
        <f>IF(((IFERROR(VLOOKUP($B22,'Main Table'!$I$9:$I$531,1,FALSE),"X"))="X"),"","X")</f>
        <v/>
      </c>
      <c r="H22" s="122" t="str">
        <f>IF(((IFERROR(VLOOKUP($B22,'Main Table'!$M$9:$M$531,1,FALSE),"X"))="X"),"","X")</f>
        <v/>
      </c>
      <c r="I22" s="122" t="str">
        <f>IF(((IFERROR(VLOOKUP($B22,'Main Table'!$Q$9:$Q$531,1,FALSE),"X"))="X"),"","X")</f>
        <v/>
      </c>
      <c r="J22" s="122" t="str">
        <f>IF(((IFERROR(VLOOKUP($B22,'Critical Micelle Conc. (CMC)'!$P$9:$P$514,1,FALSE),"X"))="X"),"","X")</f>
        <v/>
      </c>
      <c r="K22" s="122" t="str">
        <f>IF(((IFERROR(VLOOKUP($B22,pKa!$J$11:$J$531,1,FALSE),"X"))="X"),"","X")</f>
        <v/>
      </c>
      <c r="L22" s="122" t="str">
        <f>IF(((IFERROR(VLOOKUP($B22,'Vapor Pressure (VP)'!$N$13:$N$568,1,FALSE),"X"))="X"),"","X")</f>
        <v/>
      </c>
      <c r="M22" s="122" t="str">
        <f>IF(((IFERROR(VLOOKUP($B22,'Solubility (S)'!$P$9:$P$549,1,FALSE),"X"))="X"),"","X")</f>
        <v/>
      </c>
      <c r="N22" s="122" t="str">
        <f>IF(((IFERROR(VLOOKUP($B22,'Henry''s Constant (KH)'!$O$10:$O$502,1,FALSE),"X"))="X"),"","X")</f>
        <v/>
      </c>
      <c r="O22" s="122" t="str">
        <f>IF(((IFERROR(VLOOKUP($B22,'Log Koc'!$H$9:$H$532,1,FALSE),"X"))="X"),"","X")</f>
        <v>X</v>
      </c>
    </row>
    <row r="23" spans="1:15" ht="80" x14ac:dyDescent="0.2">
      <c r="A23" s="450">
        <f t="shared" si="1"/>
        <v>17</v>
      </c>
      <c r="B23" s="30" t="s">
        <v>512</v>
      </c>
      <c r="C23" s="32" t="s">
        <v>533</v>
      </c>
      <c r="D23" s="34" t="s">
        <v>588</v>
      </c>
      <c r="E23" s="33" t="s">
        <v>163</v>
      </c>
      <c r="F23" s="56">
        <f t="shared" si="0"/>
        <v>17</v>
      </c>
      <c r="G23" s="122" t="str">
        <f>IF(((IFERROR(VLOOKUP($B23,'Main Table'!$I$9:$I$531,1,FALSE),"X"))="X"),"","X")</f>
        <v/>
      </c>
      <c r="H23" s="122" t="str">
        <f>IF(((IFERROR(VLOOKUP($B23,'Main Table'!$M$9:$M$531,1,FALSE),"X"))="X"),"","X")</f>
        <v/>
      </c>
      <c r="I23" s="122" t="str">
        <f>IF(((IFERROR(VLOOKUP($B23,'Main Table'!$Q$9:$Q$531,1,FALSE),"X"))="X"),"","X")</f>
        <v/>
      </c>
      <c r="J23" s="122" t="str">
        <f>IF(((IFERROR(VLOOKUP($B23,'Critical Micelle Conc. (CMC)'!$P$9:$P$514,1,FALSE),"X"))="X"),"","X")</f>
        <v/>
      </c>
      <c r="K23" s="122" t="str">
        <f>IF(((IFERROR(VLOOKUP($B23,pKa!$J$11:$J$531,1,FALSE),"X"))="X"),"","X")</f>
        <v/>
      </c>
      <c r="L23" s="122" t="str">
        <f>IF(((IFERROR(VLOOKUP($B23,'Vapor Pressure (VP)'!$N$13:$N$568,1,FALSE),"X"))="X"),"","X")</f>
        <v/>
      </c>
      <c r="M23" s="122" t="str">
        <f>IF(((IFERROR(VLOOKUP($B23,'Solubility (S)'!$P$9:$P$549,1,FALSE),"X"))="X"),"","X")</f>
        <v/>
      </c>
      <c r="N23" s="122" t="str">
        <f>IF(((IFERROR(VLOOKUP($B23,'Henry''s Constant (KH)'!$O$10:$O$502,1,FALSE),"X"))="X"),"","X")</f>
        <v/>
      </c>
      <c r="O23" s="122" t="str">
        <f>IF(((IFERROR(VLOOKUP($B23,'Log Koc'!$H$9:$H$532,1,FALSE),"X"))="X"),"","X")</f>
        <v>X</v>
      </c>
    </row>
    <row r="24" spans="1:15" ht="64" x14ac:dyDescent="0.2">
      <c r="A24" s="450">
        <f t="shared" si="1"/>
        <v>18</v>
      </c>
      <c r="B24" s="32" t="s">
        <v>476</v>
      </c>
      <c r="C24" s="32" t="s">
        <v>533</v>
      </c>
      <c r="D24" s="33" t="s">
        <v>640</v>
      </c>
      <c r="E24" s="33"/>
      <c r="F24" s="56">
        <f t="shared" si="0"/>
        <v>18</v>
      </c>
      <c r="G24" s="122" t="str">
        <f>IF(((IFERROR(VLOOKUP($B24,'Main Table'!$I$9:$I$531,1,FALSE),"X"))="X"),"","X")</f>
        <v/>
      </c>
      <c r="H24" s="122" t="str">
        <f>IF(((IFERROR(VLOOKUP($B24,'Main Table'!$M$9:$M$531,1,FALSE),"X"))="X"),"","X")</f>
        <v/>
      </c>
      <c r="I24" s="122" t="str">
        <f>IF(((IFERROR(VLOOKUP($B24,'Main Table'!$Q$9:$Q$531,1,FALSE),"X"))="X"),"","X")</f>
        <v/>
      </c>
      <c r="J24" s="122" t="str">
        <f>IF(((IFERROR(VLOOKUP($B24,'Critical Micelle Conc. (CMC)'!$P$9:$P$514,1,FALSE),"X"))="X"),"","X")</f>
        <v/>
      </c>
      <c r="K24" s="122" t="str">
        <f>IF(((IFERROR(VLOOKUP($B24,pKa!$J$11:$J$531,1,FALSE),"X"))="X"),"","X")</f>
        <v>X</v>
      </c>
      <c r="L24" s="122" t="str">
        <f>IF(((IFERROR(VLOOKUP($B24,'Vapor Pressure (VP)'!$N$13:$N$568,1,FALSE),"X"))="X"),"","X")</f>
        <v/>
      </c>
      <c r="M24" s="122" t="str">
        <f>IF(((IFERROR(VLOOKUP($B24,'Solubility (S)'!$P$9:$P$549,1,FALSE),"X"))="X"),"","X")</f>
        <v/>
      </c>
      <c r="N24" s="122" t="str">
        <f>IF(((IFERROR(VLOOKUP($B24,'Henry''s Constant (KH)'!$O$10:$O$502,1,FALSE),"X"))="X"),"","X")</f>
        <v/>
      </c>
      <c r="O24" s="122" t="str">
        <f>IF(((IFERROR(VLOOKUP($B24,'Log Koc'!$H$9:$H$532,1,FALSE),"X"))="X"),"","X")</f>
        <v/>
      </c>
    </row>
    <row r="25" spans="1:15" ht="80" x14ac:dyDescent="0.2">
      <c r="A25" s="450">
        <f t="shared" si="1"/>
        <v>19</v>
      </c>
      <c r="B25" s="447" t="s">
        <v>836</v>
      </c>
      <c r="C25" s="32" t="s">
        <v>533</v>
      </c>
      <c r="D25" s="33" t="s">
        <v>837</v>
      </c>
      <c r="E25" s="33"/>
      <c r="F25" s="56">
        <f t="shared" si="0"/>
        <v>19</v>
      </c>
      <c r="G25" s="122" t="str">
        <f>IF(((IFERROR(VLOOKUP($B25,'Main Table'!$I$9:$I$531,1,FALSE),"X"))="X"),"","X")</f>
        <v/>
      </c>
      <c r="H25" s="122" t="str">
        <f>IF(((IFERROR(VLOOKUP($B25,'Main Table'!$M$9:$M$531,1,FALSE),"X"))="X"),"","X")</f>
        <v/>
      </c>
      <c r="I25" s="122" t="str">
        <f>IF(((IFERROR(VLOOKUP($B25,'Main Table'!$Q$9:$Q$531,1,FALSE),"X"))="X"),"","X")</f>
        <v/>
      </c>
      <c r="J25" s="122" t="str">
        <f>IF(((IFERROR(VLOOKUP($B25,'Critical Micelle Conc. (CMC)'!$P$9:$P$514,1,FALSE),"X"))="X"),"","X")</f>
        <v/>
      </c>
      <c r="K25" s="122" t="str">
        <f>IF(((IFERROR(VLOOKUP($B25,pKa!$J$11:$J$531,1,FALSE),"X"))="X"),"","X")</f>
        <v/>
      </c>
      <c r="L25" s="122" t="str">
        <f>IF(((IFERROR(VLOOKUP($B25,'Vapor Pressure (VP)'!$N$13:$N$568,1,FALSE),"X"))="X"),"","X")</f>
        <v>X</v>
      </c>
      <c r="M25" s="122" t="str">
        <f>IF(((IFERROR(VLOOKUP($B25,'Solubility (S)'!$P$9:$P$549,1,FALSE),"X"))="X"),"","X")</f>
        <v/>
      </c>
      <c r="N25" s="122" t="str">
        <f>IF(((IFERROR(VLOOKUP($B25,'Henry''s Constant (KH)'!$O$10:$O$502,1,FALSE),"X"))="X"),"","X")</f>
        <v/>
      </c>
      <c r="O25" s="122" t="str">
        <f>IF(((IFERROR(VLOOKUP($B25,'Log Koc'!$H$9:$H$532,1,FALSE),"X"))="X"),"","X")</f>
        <v/>
      </c>
    </row>
    <row r="26" spans="1:15" ht="64" x14ac:dyDescent="0.2">
      <c r="A26" s="450">
        <f t="shared" si="1"/>
        <v>20</v>
      </c>
      <c r="B26" s="121" t="s">
        <v>693</v>
      </c>
      <c r="C26" s="32" t="s">
        <v>533</v>
      </c>
      <c r="D26" s="442" t="s">
        <v>694</v>
      </c>
      <c r="E26" s="79"/>
      <c r="F26" s="56">
        <f t="shared" si="0"/>
        <v>20</v>
      </c>
      <c r="G26" s="122" t="str">
        <f>IF(((IFERROR(VLOOKUP($B26,'Main Table'!$I$9:$I$531,1,FALSE),"X"))="X"),"","X")</f>
        <v/>
      </c>
      <c r="H26" s="122" t="str">
        <f>IF(((IFERROR(VLOOKUP($B26,'Main Table'!$M$9:$M$531,1,FALSE),"X"))="X"),"","X")</f>
        <v/>
      </c>
      <c r="I26" s="122" t="str">
        <f>IF(((IFERROR(VLOOKUP($B26,'Main Table'!$Q$9:$Q$531,1,FALSE),"X"))="X"),"","X")</f>
        <v/>
      </c>
      <c r="J26" s="122" t="str">
        <f>IF(((IFERROR(VLOOKUP($B26,'Critical Micelle Conc. (CMC)'!$P$9:$P$514,1,FALSE),"X"))="X"),"","X")</f>
        <v>X</v>
      </c>
      <c r="K26" s="122" t="str">
        <f>IF(((IFERROR(VLOOKUP($B26,pKa!$J$11:$J$531,1,FALSE),"X"))="X"),"","X")</f>
        <v/>
      </c>
      <c r="L26" s="122" t="str">
        <f>IF(((IFERROR(VLOOKUP($B26,'Vapor Pressure (VP)'!$N$13:$N$568,1,FALSE),"X"))="X"),"","X")</f>
        <v/>
      </c>
      <c r="M26" s="122" t="str">
        <f>IF(((IFERROR(VLOOKUP($B26,'Solubility (S)'!$P$9:$P$549,1,FALSE),"X"))="X"),"","X")</f>
        <v/>
      </c>
      <c r="N26" s="122" t="str">
        <f>IF(((IFERROR(VLOOKUP($B26,'Henry''s Constant (KH)'!$O$10:$O$502,1,FALSE),"X"))="X"),"","X")</f>
        <v/>
      </c>
      <c r="O26" s="122" t="str">
        <f>IF(((IFERROR(VLOOKUP($B26,'Log Koc'!$H$9:$H$532,1,FALSE),"X"))="X"),"","X")</f>
        <v/>
      </c>
    </row>
    <row r="27" spans="1:15" ht="80" x14ac:dyDescent="0.2">
      <c r="A27" s="450">
        <f t="shared" si="1"/>
        <v>21</v>
      </c>
      <c r="B27" s="31" t="s">
        <v>518</v>
      </c>
      <c r="C27" s="32" t="s">
        <v>533</v>
      </c>
      <c r="D27" s="34" t="s">
        <v>639</v>
      </c>
      <c r="E27" s="33" t="s">
        <v>168</v>
      </c>
      <c r="F27" s="56">
        <f t="shared" si="0"/>
        <v>21</v>
      </c>
      <c r="G27" s="122" t="str">
        <f>IF(((IFERROR(VLOOKUP($B27,'Main Table'!$I$9:$I$531,1,FALSE),"X"))="X"),"","X")</f>
        <v/>
      </c>
      <c r="H27" s="122" t="str">
        <f>IF(((IFERROR(VLOOKUP($B27,'Main Table'!$M$9:$M$531,1,FALSE),"X"))="X"),"","X")</f>
        <v/>
      </c>
      <c r="I27" s="122" t="str">
        <f>IF(((IFERROR(VLOOKUP($B27,'Main Table'!$Q$9:$Q$531,1,FALSE),"X"))="X"),"","X")</f>
        <v/>
      </c>
      <c r="J27" s="122" t="str">
        <f>IF(((IFERROR(VLOOKUP($B27,'Critical Micelle Conc. (CMC)'!$P$9:$P$514,1,FALSE),"X"))="X"),"","X")</f>
        <v/>
      </c>
      <c r="K27" s="122" t="str">
        <f>IF(((IFERROR(VLOOKUP($B27,pKa!$J$11:$J$531,1,FALSE),"X"))="X"),"","X")</f>
        <v/>
      </c>
      <c r="L27" s="122" t="str">
        <f>IF(((IFERROR(VLOOKUP($B27,'Vapor Pressure (VP)'!$N$13:$N$568,1,FALSE),"X"))="X"),"","X")</f>
        <v/>
      </c>
      <c r="M27" s="122" t="str">
        <f>IF(((IFERROR(VLOOKUP($B27,'Solubility (S)'!$P$9:$P$549,1,FALSE),"X"))="X"),"","X")</f>
        <v/>
      </c>
      <c r="N27" s="122" t="str">
        <f>IF(((IFERROR(VLOOKUP($B27,'Henry''s Constant (KH)'!$O$10:$O$502,1,FALSE),"X"))="X"),"","X")</f>
        <v/>
      </c>
      <c r="O27" s="122" t="str">
        <f>IF(((IFERROR(VLOOKUP($B27,'Log Koc'!$H$9:$H$532,1,FALSE),"X"))="X"),"","X")</f>
        <v>X</v>
      </c>
    </row>
    <row r="28" spans="1:15" ht="48" x14ac:dyDescent="0.2">
      <c r="A28" s="450">
        <f t="shared" si="1"/>
        <v>22</v>
      </c>
      <c r="B28" s="507" t="s">
        <v>900</v>
      </c>
      <c r="C28" s="32" t="s">
        <v>533</v>
      </c>
      <c r="D28" s="506" t="s">
        <v>901</v>
      </c>
      <c r="E28" s="486"/>
      <c r="F28" s="56">
        <f t="shared" si="0"/>
        <v>22</v>
      </c>
      <c r="G28" s="122" t="str">
        <f>IF(((IFERROR(VLOOKUP($B28,'Main Table'!$I$9:$I$531,1,FALSE),"X"))="X"),"","X")</f>
        <v/>
      </c>
      <c r="H28" s="122" t="str">
        <f>IF(((IFERROR(VLOOKUP($B28,'Main Table'!$M$9:$M$531,1,FALSE),"X"))="X"),"","X")</f>
        <v/>
      </c>
      <c r="I28" s="122" t="str">
        <f>IF(((IFERROR(VLOOKUP($B28,'Main Table'!$Q$9:$Q$531,1,FALSE),"X"))="X"),"","X")</f>
        <v/>
      </c>
      <c r="J28" s="122" t="str">
        <f>IF(((IFERROR(VLOOKUP($B28,'Critical Micelle Conc. (CMC)'!$P$9:$P$514,1,FALSE),"X"))="X"),"","X")</f>
        <v>X</v>
      </c>
      <c r="K28" s="122" t="str">
        <f>IF(((IFERROR(VLOOKUP($B28,pKa!$J$11:$J$531,1,FALSE),"X"))="X"),"","X")</f>
        <v/>
      </c>
      <c r="L28" s="122" t="str">
        <f>IF(((IFERROR(VLOOKUP($B28,'Vapor Pressure (VP)'!$N$13:$N$568,1,FALSE),"X"))="X"),"","X")</f>
        <v/>
      </c>
      <c r="M28" s="122" t="str">
        <f>IF(((IFERROR(VLOOKUP($B28,'Solubility (S)'!$P$9:$P$549,1,FALSE),"X"))="X"),"","X")</f>
        <v/>
      </c>
      <c r="N28" s="122" t="str">
        <f>IF(((IFERROR(VLOOKUP($B28,'Henry''s Constant (KH)'!$O$10:$O$502,1,FALSE),"X"))="X"),"","X")</f>
        <v/>
      </c>
      <c r="O28" s="122" t="str">
        <f>IF(((IFERROR(VLOOKUP($B28,'Log Koc'!$H$9:$H$532,1,FALSE),"X"))="X"),"","X")</f>
        <v/>
      </c>
    </row>
    <row r="29" spans="1:15" ht="32" x14ac:dyDescent="0.2">
      <c r="A29" s="450">
        <f t="shared" si="1"/>
        <v>23</v>
      </c>
      <c r="B29" s="487" t="s">
        <v>851</v>
      </c>
      <c r="C29" s="32" t="s">
        <v>533</v>
      </c>
      <c r="D29" s="646" t="s">
        <v>856</v>
      </c>
      <c r="E29" s="486"/>
      <c r="F29" s="56">
        <f t="shared" si="0"/>
        <v>23</v>
      </c>
      <c r="G29" s="122" t="str">
        <f>IF(((IFERROR(VLOOKUP($B29,'Main Table'!$I$9:$I$531,1,FALSE),"X"))="X"),"","X")</f>
        <v>X</v>
      </c>
      <c r="H29" s="122" t="str">
        <f>IF(((IFERROR(VLOOKUP($B29,'Main Table'!$M$9:$M$531,1,FALSE),"X"))="X"),"","X")</f>
        <v>X</v>
      </c>
      <c r="I29" s="122" t="str">
        <f>IF(((IFERROR(VLOOKUP($B29,'Main Table'!$Q$9:$Q$531,1,FALSE),"X"))="X"),"","X")</f>
        <v>X</v>
      </c>
      <c r="J29" s="122" t="str">
        <f>IF(((IFERROR(VLOOKUP($B29,'Critical Micelle Conc. (CMC)'!$P$9:$P$514,1,FALSE),"X"))="X"),"","X")</f>
        <v/>
      </c>
      <c r="K29" s="122" t="str">
        <f>IF(((IFERROR(VLOOKUP($B29,pKa!$J$11:$J$531,1,FALSE),"X"))="X"),"","X")</f>
        <v>X</v>
      </c>
      <c r="L29" s="122" t="str">
        <f>IF(((IFERROR(VLOOKUP($B29,'Vapor Pressure (VP)'!$N$13:$N$568,1,FALSE),"X"))="X"),"","X")</f>
        <v>X</v>
      </c>
      <c r="M29" s="122" t="str">
        <f>IF(((IFERROR(VLOOKUP($B29,'Solubility (S)'!$P$9:$P$549,1,FALSE),"X"))="X"),"","X")</f>
        <v>X</v>
      </c>
      <c r="N29" s="122" t="str">
        <f>IF(((IFERROR(VLOOKUP($B29,'Henry''s Constant (KH)'!$O$10:$O$502,1,FALSE),"X"))="X"),"","X")</f>
        <v/>
      </c>
      <c r="O29" s="122" t="str">
        <f>IF(((IFERROR(VLOOKUP($B29,'Log Koc'!$H$9:$H$532,1,FALSE),"X"))="X"),"","X")</f>
        <v/>
      </c>
    </row>
    <row r="30" spans="1:15" ht="64" x14ac:dyDescent="0.2">
      <c r="A30" s="450">
        <f t="shared" si="1"/>
        <v>24</v>
      </c>
      <c r="B30" s="32" t="s">
        <v>486</v>
      </c>
      <c r="C30" s="32" t="s">
        <v>533</v>
      </c>
      <c r="D30" s="33" t="s">
        <v>638</v>
      </c>
      <c r="E30" s="33"/>
      <c r="F30" s="56">
        <f t="shared" si="0"/>
        <v>24</v>
      </c>
      <c r="G30" s="122" t="str">
        <f>IF(((IFERROR(VLOOKUP($B30,'Main Table'!$I$9:$I$531,1,FALSE),"X"))="X"),"","X")</f>
        <v/>
      </c>
      <c r="H30" s="122" t="str">
        <f>IF(((IFERROR(VLOOKUP($B30,'Main Table'!$M$9:$M$531,1,FALSE),"X"))="X"),"","X")</f>
        <v/>
      </c>
      <c r="I30" s="122" t="str">
        <f>IF(((IFERROR(VLOOKUP($B30,'Main Table'!$Q$9:$Q$531,1,FALSE),"X"))="X"),"","X")</f>
        <v/>
      </c>
      <c r="J30" s="122" t="str">
        <f>IF(((IFERROR(VLOOKUP($B30,'Critical Micelle Conc. (CMC)'!$P$9:$P$514,1,FALSE),"X"))="X"),"","X")</f>
        <v/>
      </c>
      <c r="K30" s="122" t="str">
        <f>IF(((IFERROR(VLOOKUP($B30,pKa!$J$11:$J$531,1,FALSE),"X"))="X"),"","X")</f>
        <v/>
      </c>
      <c r="L30" s="122" t="str">
        <f>IF(((IFERROR(VLOOKUP($B30,'Vapor Pressure (VP)'!$N$13:$N$568,1,FALSE),"X"))="X"),"","X")</f>
        <v/>
      </c>
      <c r="M30" s="122" t="str">
        <f>IF(((IFERROR(VLOOKUP($B30,'Solubility (S)'!$P$9:$P$549,1,FALSE),"X"))="X"),"","X")</f>
        <v>X</v>
      </c>
      <c r="N30" s="122" t="str">
        <f>IF(((IFERROR(VLOOKUP($B30,'Henry''s Constant (KH)'!$O$10:$O$502,1,FALSE),"X"))="X"),"","X")</f>
        <v>X</v>
      </c>
      <c r="O30" s="122" t="str">
        <f>IF(((IFERROR(VLOOKUP($B30,'Log Koc'!$H$9:$H$532,1,FALSE),"X"))="X"),"","X")</f>
        <v/>
      </c>
    </row>
    <row r="31" spans="1:15" ht="80" x14ac:dyDescent="0.2">
      <c r="A31" s="450">
        <f t="shared" si="1"/>
        <v>25</v>
      </c>
      <c r="B31" s="31" t="s">
        <v>101</v>
      </c>
      <c r="C31" s="32" t="s">
        <v>533</v>
      </c>
      <c r="D31" s="34" t="s">
        <v>637</v>
      </c>
      <c r="E31" s="33" t="s">
        <v>102</v>
      </c>
      <c r="F31" s="56">
        <f t="shared" si="0"/>
        <v>25</v>
      </c>
      <c r="G31" s="122" t="str">
        <f>IF(((IFERROR(VLOOKUP($B31,'Main Table'!$I$9:$I$531,1,FALSE),"X"))="X"),"","X")</f>
        <v/>
      </c>
      <c r="H31" s="122" t="str">
        <f>IF(((IFERROR(VLOOKUP($B31,'Main Table'!$M$9:$M$531,1,FALSE),"X"))="X"),"","X")</f>
        <v/>
      </c>
      <c r="I31" s="122" t="str">
        <f>IF(((IFERROR(VLOOKUP($B31,'Main Table'!$Q$9:$Q$531,1,FALSE),"X"))="X"),"","X")</f>
        <v/>
      </c>
      <c r="J31" s="122" t="str">
        <f>IF(((IFERROR(VLOOKUP($B31,'Critical Micelle Conc. (CMC)'!$P$9:$P$514,1,FALSE),"X"))="X"),"","X")</f>
        <v/>
      </c>
      <c r="K31" s="122" t="str">
        <f>IF(((IFERROR(VLOOKUP($B31,pKa!$J$11:$J$531,1,FALSE),"X"))="X"),"","X")</f>
        <v/>
      </c>
      <c r="L31" s="122" t="str">
        <f>IF(((IFERROR(VLOOKUP($B31,'Vapor Pressure (VP)'!$N$13:$N$568,1,FALSE),"X"))="X"),"","X")</f>
        <v/>
      </c>
      <c r="M31" s="122" t="str">
        <f>IF(((IFERROR(VLOOKUP($B31,'Solubility (S)'!$P$9:$P$549,1,FALSE),"X"))="X"),"","X")</f>
        <v/>
      </c>
      <c r="N31" s="122" t="str">
        <f>IF(((IFERROR(VLOOKUP($B31,'Henry''s Constant (KH)'!$O$10:$O$502,1,FALSE),"X"))="X"),"","X")</f>
        <v/>
      </c>
      <c r="O31" s="122" t="str">
        <f>IF(((IFERROR(VLOOKUP($B31,'Log Koc'!$H$9:$H$532,1,FALSE),"X"))="X"),"","X")</f>
        <v>X</v>
      </c>
    </row>
    <row r="32" spans="1:15" ht="48" x14ac:dyDescent="0.2">
      <c r="A32" s="450">
        <f t="shared" si="1"/>
        <v>26</v>
      </c>
      <c r="B32" s="32" t="s">
        <v>470</v>
      </c>
      <c r="C32" s="32" t="s">
        <v>532</v>
      </c>
      <c r="D32" s="33" t="s">
        <v>974</v>
      </c>
      <c r="E32" s="33"/>
      <c r="F32" s="56">
        <f t="shared" si="0"/>
        <v>26</v>
      </c>
      <c r="G32" s="122" t="str">
        <f>IF(((IFERROR(VLOOKUP($B32,'Main Table'!$I$9:$I$531,1,FALSE),"X"))="X"),"","X")</f>
        <v>X</v>
      </c>
      <c r="H32" s="122" t="str">
        <f>IF(((IFERROR(VLOOKUP($B32,'Main Table'!$M$9:$M$531,1,FALSE),"X"))="X"),"","X")</f>
        <v>X</v>
      </c>
      <c r="I32" s="122" t="str">
        <f>IF(((IFERROR(VLOOKUP($B32,'Main Table'!$Q$9:$Q$531,1,FALSE),"X"))="X"),"","X")</f>
        <v>X</v>
      </c>
      <c r="J32" s="122" t="str">
        <f>IF(((IFERROR(VLOOKUP($B32,'Critical Micelle Conc. (CMC)'!$P$9:$P$514,1,FALSE),"X"))="X"),"","X")</f>
        <v/>
      </c>
      <c r="K32" s="122" t="str">
        <f>IF(((IFERROR(VLOOKUP($B32,pKa!$J$11:$J$531,1,FALSE),"X"))="X"),"","X")</f>
        <v/>
      </c>
      <c r="L32" s="122" t="str">
        <f>IF(((IFERROR(VLOOKUP($B32,'Vapor Pressure (VP)'!$N$13:$N$568,1,FALSE),"X"))="X"),"","X")</f>
        <v>X</v>
      </c>
      <c r="M32" s="122" t="str">
        <f>IF(((IFERROR(VLOOKUP($B32,'Solubility (S)'!$P$9:$P$549,1,FALSE),"X"))="X"),"","X")</f>
        <v>X</v>
      </c>
      <c r="N32" s="122" t="str">
        <f>IF(((IFERROR(VLOOKUP($B32,'Henry''s Constant (KH)'!$O$10:$O$502,1,FALSE),"X"))="X"),"","X")</f>
        <v>X</v>
      </c>
      <c r="O32" s="122" t="str">
        <f>IF(((IFERROR(VLOOKUP($B32,'Log Koc'!$H$9:$H$532,1,FALSE),"X"))="X"),"","X")</f>
        <v/>
      </c>
    </row>
    <row r="33" spans="1:15" ht="80" x14ac:dyDescent="0.2">
      <c r="A33" s="450">
        <f t="shared" si="1"/>
        <v>27</v>
      </c>
      <c r="B33" s="32" t="s">
        <v>495</v>
      </c>
      <c r="C33" s="32" t="s">
        <v>533</v>
      </c>
      <c r="D33" s="33" t="s">
        <v>589</v>
      </c>
      <c r="E33" s="33" t="s">
        <v>528</v>
      </c>
      <c r="F33" s="56">
        <f t="shared" si="0"/>
        <v>27</v>
      </c>
      <c r="G33" s="122" t="str">
        <f>IF(((IFERROR(VLOOKUP($B33,'Main Table'!$I$9:$I$531,1,FALSE),"X"))="X"),"","X")</f>
        <v/>
      </c>
      <c r="H33" s="122" t="str">
        <f>IF(((IFERROR(VLOOKUP($B33,'Main Table'!$M$9:$M$531,1,FALSE),"X"))="X"),"","X")</f>
        <v/>
      </c>
      <c r="I33" s="122" t="str">
        <f>IF(((IFERROR(VLOOKUP($B33,'Main Table'!$Q$9:$Q$531,1,FALSE),"X"))="X"),"","X")</f>
        <v/>
      </c>
      <c r="J33" s="122" t="str">
        <f>IF(((IFERROR(VLOOKUP($B33,'Critical Micelle Conc. (CMC)'!$P$9:$P$514,1,FALSE),"X"))="X"),"","X")</f>
        <v/>
      </c>
      <c r="K33" s="122" t="str">
        <f>IF(((IFERROR(VLOOKUP($B33,pKa!$J$11:$J$531,1,FALSE),"X"))="X"),"","X")</f>
        <v>X</v>
      </c>
      <c r="L33" s="122" t="str">
        <f>IF(((IFERROR(VLOOKUP($B33,'Vapor Pressure (VP)'!$N$13:$N$568,1,FALSE),"X"))="X"),"","X")</f>
        <v>X</v>
      </c>
      <c r="M33" s="122" t="str">
        <f>IF(((IFERROR(VLOOKUP($B33,'Solubility (S)'!$P$9:$P$549,1,FALSE),"X"))="X"),"","X")</f>
        <v>X</v>
      </c>
      <c r="N33" s="122" t="str">
        <f>IF(((IFERROR(VLOOKUP($B33,'Henry''s Constant (KH)'!$O$10:$O$502,1,FALSE),"X"))="X"),"","X")</f>
        <v>X</v>
      </c>
      <c r="O33" s="122" t="str">
        <f>IF(((IFERROR(VLOOKUP($B33,'Log Koc'!$H$9:$H$532,1,FALSE),"X"))="X"),"","X")</f>
        <v>X</v>
      </c>
    </row>
    <row r="34" spans="1:15" ht="64" x14ac:dyDescent="0.2">
      <c r="A34" s="450">
        <f t="shared" si="1"/>
        <v>28</v>
      </c>
      <c r="B34" s="120" t="s">
        <v>579</v>
      </c>
      <c r="C34" s="32" t="s">
        <v>533</v>
      </c>
      <c r="D34" s="48" t="s">
        <v>636</v>
      </c>
      <c r="E34" s="33"/>
      <c r="F34" s="56">
        <f t="shared" si="0"/>
        <v>28</v>
      </c>
      <c r="G34" s="122" t="str">
        <f>IF(((IFERROR(VLOOKUP($B34,'Main Table'!$I$9:$I$531,1,FALSE),"X"))="X"),"","X")</f>
        <v/>
      </c>
      <c r="H34" s="122" t="str">
        <f>IF(((IFERROR(VLOOKUP($B34,'Main Table'!$M$9:$M$531,1,FALSE),"X"))="X"),"","X")</f>
        <v/>
      </c>
      <c r="I34" s="122" t="str">
        <f>IF(((IFERROR(VLOOKUP($B34,'Main Table'!$Q$9:$Q$531,1,FALSE),"X"))="X"),"","X")</f>
        <v/>
      </c>
      <c r="J34" s="122" t="str">
        <f>IF(((IFERROR(VLOOKUP($B34,'Critical Micelle Conc. (CMC)'!$P$9:$P$514,1,FALSE),"X"))="X"),"","X")</f>
        <v/>
      </c>
      <c r="K34" s="122" t="str">
        <f>IF(((IFERROR(VLOOKUP($B34,pKa!$J$11:$J$531,1,FALSE),"X"))="X"),"","X")</f>
        <v/>
      </c>
      <c r="L34" s="122" t="str">
        <f>IF(((IFERROR(VLOOKUP($B34,'Vapor Pressure (VP)'!$N$13:$N$568,1,FALSE),"X"))="X"),"","X")</f>
        <v/>
      </c>
      <c r="M34" s="122" t="str">
        <f>IF(((IFERROR(VLOOKUP($B34,'Solubility (S)'!$P$9:$P$549,1,FALSE),"X"))="X"),"","X")</f>
        <v/>
      </c>
      <c r="N34" s="122" t="str">
        <f>IF(((IFERROR(VLOOKUP($B34,'Henry''s Constant (KH)'!$O$10:$O$502,1,FALSE),"X"))="X"),"","X")</f>
        <v>X</v>
      </c>
      <c r="O34" s="122" t="str">
        <f>IF(((IFERROR(VLOOKUP($B34,'Log Koc'!$H$9:$H$532,1,FALSE),"X"))="X"),"","X")</f>
        <v/>
      </c>
    </row>
    <row r="35" spans="1:15" ht="48" x14ac:dyDescent="0.2">
      <c r="A35" s="450">
        <f t="shared" si="1"/>
        <v>29</v>
      </c>
      <c r="B35" s="32" t="s">
        <v>473</v>
      </c>
      <c r="C35" s="32" t="s">
        <v>533</v>
      </c>
      <c r="D35" s="33" t="s">
        <v>635</v>
      </c>
      <c r="E35" s="33"/>
      <c r="F35" s="56">
        <f t="shared" si="0"/>
        <v>29</v>
      </c>
      <c r="G35" s="122" t="str">
        <f>IF(((IFERROR(VLOOKUP($B35,'Main Table'!$I$9:$I$531,1,FALSE),"X"))="X"),"","X")</f>
        <v/>
      </c>
      <c r="H35" s="122" t="str">
        <f>IF(((IFERROR(VLOOKUP($B35,'Main Table'!$M$9:$M$531,1,FALSE),"X"))="X"),"","X")</f>
        <v/>
      </c>
      <c r="I35" s="122" t="str">
        <f>IF(((IFERROR(VLOOKUP($B35,'Main Table'!$Q$9:$Q$531,1,FALSE),"X"))="X"),"","X")</f>
        <v/>
      </c>
      <c r="J35" s="122" t="str">
        <f>IF(((IFERROR(VLOOKUP($B35,'Critical Micelle Conc. (CMC)'!$P$9:$P$514,1,FALSE),"X"))="X"),"","X")</f>
        <v/>
      </c>
      <c r="K35" s="122" t="str">
        <f>IF(((IFERROR(VLOOKUP($B35,pKa!$J$11:$J$531,1,FALSE),"X"))="X"),"","X")</f>
        <v>X</v>
      </c>
      <c r="L35" s="122" t="str">
        <f>IF(((IFERROR(VLOOKUP($B35,'Vapor Pressure (VP)'!$N$13:$N$568,1,FALSE),"X"))="X"),"","X")</f>
        <v/>
      </c>
      <c r="M35" s="122" t="str">
        <f>IF(((IFERROR(VLOOKUP($B35,'Solubility (S)'!$P$9:$P$549,1,FALSE),"X"))="X"),"","X")</f>
        <v/>
      </c>
      <c r="N35" s="122" t="str">
        <f>IF(((IFERROR(VLOOKUP($B35,'Henry''s Constant (KH)'!$O$10:$O$502,1,FALSE),"X"))="X"),"","X")</f>
        <v/>
      </c>
      <c r="O35" s="122" t="str">
        <f>IF(((IFERROR(VLOOKUP($B35,'Log Koc'!$H$9:$H$532,1,FALSE),"X"))="X"),"","X")</f>
        <v/>
      </c>
    </row>
    <row r="36" spans="1:15" ht="128" x14ac:dyDescent="0.2">
      <c r="A36" s="450">
        <f t="shared" si="1"/>
        <v>30</v>
      </c>
      <c r="B36" s="31" t="s">
        <v>511</v>
      </c>
      <c r="C36" s="32" t="s">
        <v>533</v>
      </c>
      <c r="D36" s="34" t="s">
        <v>634</v>
      </c>
      <c r="E36" s="33" t="s">
        <v>104</v>
      </c>
      <c r="F36" s="56">
        <f t="shared" si="0"/>
        <v>30</v>
      </c>
      <c r="G36" s="122" t="str">
        <f>IF(((IFERROR(VLOOKUP($B36,'Main Table'!$I$9:$I$531,1,FALSE),"X"))="X"),"","X")</f>
        <v/>
      </c>
      <c r="H36" s="122" t="str">
        <f>IF(((IFERROR(VLOOKUP($B36,'Main Table'!$M$9:$M$531,1,FALSE),"X"))="X"),"","X")</f>
        <v/>
      </c>
      <c r="I36" s="122" t="str">
        <f>IF(((IFERROR(VLOOKUP($B36,'Main Table'!$Q$9:$Q$531,1,FALSE),"X"))="X"),"","X")</f>
        <v/>
      </c>
      <c r="J36" s="122" t="str">
        <f>IF(((IFERROR(VLOOKUP($B36,'Critical Micelle Conc. (CMC)'!$P$9:$P$514,1,FALSE),"X"))="X"),"","X")</f>
        <v/>
      </c>
      <c r="K36" s="122" t="str">
        <f>IF(((IFERROR(VLOOKUP($B36,pKa!$J$11:$J$531,1,FALSE),"X"))="X"),"","X")</f>
        <v/>
      </c>
      <c r="L36" s="122" t="str">
        <f>IF(((IFERROR(VLOOKUP($B36,'Vapor Pressure (VP)'!$N$13:$N$568,1,FALSE),"X"))="X"),"","X")</f>
        <v/>
      </c>
      <c r="M36" s="122" t="str">
        <f>IF(((IFERROR(VLOOKUP($B36,'Solubility (S)'!$P$9:$P$549,1,FALSE),"X"))="X"),"","X")</f>
        <v/>
      </c>
      <c r="N36" s="122" t="str">
        <f>IF(((IFERROR(VLOOKUP($B36,'Henry''s Constant (KH)'!$O$10:$O$502,1,FALSE),"X"))="X"),"","X")</f>
        <v/>
      </c>
      <c r="O36" s="122" t="str">
        <f>IF(((IFERROR(VLOOKUP($B36,'Log Koc'!$H$9:$H$532,1,FALSE),"X"))="X"),"","X")</f>
        <v>X</v>
      </c>
    </row>
    <row r="37" spans="1:15" ht="64" x14ac:dyDescent="0.2">
      <c r="A37" s="450">
        <f t="shared" si="1"/>
        <v>31</v>
      </c>
      <c r="B37" s="32" t="s">
        <v>483</v>
      </c>
      <c r="C37" s="32" t="s">
        <v>533</v>
      </c>
      <c r="D37" s="33" t="s">
        <v>633</v>
      </c>
      <c r="E37" s="33"/>
      <c r="F37" s="56">
        <f t="shared" si="0"/>
        <v>31</v>
      </c>
      <c r="G37" s="122" t="str">
        <f>IF(((IFERROR(VLOOKUP($B37,'Main Table'!$I$9:$I$531,1,FALSE),"X"))="X"),"","X")</f>
        <v/>
      </c>
      <c r="H37" s="122" t="str">
        <f>IF(((IFERROR(VLOOKUP($B37,'Main Table'!$M$9:$M$531,1,FALSE),"X"))="X"),"","X")</f>
        <v/>
      </c>
      <c r="I37" s="122" t="str">
        <f>IF(((IFERROR(VLOOKUP($B37,'Main Table'!$Q$9:$Q$531,1,FALSE),"X"))="X"),"","X")</f>
        <v/>
      </c>
      <c r="J37" s="122" t="str">
        <f>IF(((IFERROR(VLOOKUP($B37,'Critical Micelle Conc. (CMC)'!$P$9:$P$514,1,FALSE),"X"))="X"),"","X")</f>
        <v/>
      </c>
      <c r="K37" s="122" t="str">
        <f>IF(((IFERROR(VLOOKUP($B37,pKa!$J$11:$J$531,1,FALSE),"X"))="X"),"","X")</f>
        <v/>
      </c>
      <c r="L37" s="122" t="str">
        <f>IF(((IFERROR(VLOOKUP($B37,'Vapor Pressure (VP)'!$N$13:$N$568,1,FALSE),"X"))="X"),"","X")</f>
        <v>X</v>
      </c>
      <c r="M37" s="122" t="str">
        <f>IF(((IFERROR(VLOOKUP($B37,'Solubility (S)'!$P$9:$P$549,1,FALSE),"X"))="X"),"","X")</f>
        <v>X</v>
      </c>
      <c r="N37" s="122" t="str">
        <f>IF(((IFERROR(VLOOKUP($B37,'Henry''s Constant (KH)'!$O$10:$O$502,1,FALSE),"X"))="X"),"","X")</f>
        <v/>
      </c>
      <c r="O37" s="122" t="str">
        <f>IF(((IFERROR(VLOOKUP($B37,'Log Koc'!$H$9:$H$532,1,FALSE),"X"))="X"),"","X")</f>
        <v/>
      </c>
    </row>
    <row r="38" spans="1:15" ht="48" x14ac:dyDescent="0.2">
      <c r="A38" s="450">
        <f t="shared" si="1"/>
        <v>32</v>
      </c>
      <c r="B38" s="32" t="s">
        <v>479</v>
      </c>
      <c r="C38" s="32" t="s">
        <v>533</v>
      </c>
      <c r="D38" s="33" t="s">
        <v>478</v>
      </c>
      <c r="E38" s="33"/>
      <c r="F38" s="56">
        <f t="shared" si="0"/>
        <v>32</v>
      </c>
      <c r="G38" s="122" t="str">
        <f>IF(((IFERROR(VLOOKUP($B38,'Main Table'!$I$9:$I$531,1,FALSE),"X"))="X"),"","X")</f>
        <v/>
      </c>
      <c r="H38" s="122" t="str">
        <f>IF(((IFERROR(VLOOKUP($B38,'Main Table'!$M$9:$M$531,1,FALSE),"X"))="X"),"","X")</f>
        <v/>
      </c>
      <c r="I38" s="122" t="str">
        <f>IF(((IFERROR(VLOOKUP($B38,'Main Table'!$Q$9:$Q$531,1,FALSE),"X"))="X"),"","X")</f>
        <v/>
      </c>
      <c r="J38" s="122" t="str">
        <f>IF(((IFERROR(VLOOKUP($B38,'Critical Micelle Conc. (CMC)'!$P$9:$P$514,1,FALSE),"X"))="X"),"","X")</f>
        <v/>
      </c>
      <c r="K38" s="122" t="str">
        <f>IF(((IFERROR(VLOOKUP($B38,pKa!$J$11:$J$531,1,FALSE),"X"))="X"),"","X")</f>
        <v/>
      </c>
      <c r="L38" s="122" t="str">
        <f>IF(((IFERROR(VLOOKUP($B38,'Vapor Pressure (VP)'!$N$13:$N$568,1,FALSE),"X"))="X"),"","X")</f>
        <v/>
      </c>
      <c r="M38" s="122" t="str">
        <f>IF(((IFERROR(VLOOKUP($B38,'Solubility (S)'!$P$9:$P$549,1,FALSE),"X"))="X"),"","X")</f>
        <v/>
      </c>
      <c r="N38" s="122" t="str">
        <f>IF(((IFERROR(VLOOKUP($B38,'Henry''s Constant (KH)'!$O$10:$O$502,1,FALSE),"X"))="X"),"","X")</f>
        <v/>
      </c>
      <c r="O38" s="122" t="str">
        <f>IF(((IFERROR(VLOOKUP($B38,'Log Koc'!$H$9:$H$532,1,FALSE),"X"))="X"),"","X")</f>
        <v/>
      </c>
    </row>
    <row r="39" spans="1:15" ht="64" x14ac:dyDescent="0.2">
      <c r="A39" s="450">
        <f t="shared" si="1"/>
        <v>33</v>
      </c>
      <c r="B39" s="31" t="s">
        <v>505</v>
      </c>
      <c r="C39" s="32" t="s">
        <v>533</v>
      </c>
      <c r="D39" s="34" t="s">
        <v>632</v>
      </c>
      <c r="E39" s="33" t="s">
        <v>97</v>
      </c>
      <c r="F39" s="56">
        <f t="shared" ref="F39:F70" si="2">A39</f>
        <v>33</v>
      </c>
      <c r="G39" s="122" t="str">
        <f>IF(((IFERROR(VLOOKUP($B39,'Main Table'!$I$9:$I$531,1,FALSE),"X"))="X"),"","X")</f>
        <v/>
      </c>
      <c r="H39" s="122" t="str">
        <f>IF(((IFERROR(VLOOKUP($B39,'Main Table'!$M$9:$M$531,1,FALSE),"X"))="X"),"","X")</f>
        <v/>
      </c>
      <c r="I39" s="122" t="str">
        <f>IF(((IFERROR(VLOOKUP($B39,'Main Table'!$Q$9:$Q$531,1,FALSE),"X"))="X"),"","X")</f>
        <v/>
      </c>
      <c r="J39" s="122" t="str">
        <f>IF(((IFERROR(VLOOKUP($B39,'Critical Micelle Conc. (CMC)'!$P$9:$P$514,1,FALSE),"X"))="X"),"","X")</f>
        <v/>
      </c>
      <c r="K39" s="122" t="str">
        <f>IF(((IFERROR(VLOOKUP($B39,pKa!$J$11:$J$531,1,FALSE),"X"))="X"),"","X")</f>
        <v/>
      </c>
      <c r="L39" s="122" t="str">
        <f>IF(((IFERROR(VLOOKUP($B39,'Vapor Pressure (VP)'!$N$13:$N$568,1,FALSE),"X"))="X"),"","X")</f>
        <v/>
      </c>
      <c r="M39" s="122" t="str">
        <f>IF(((IFERROR(VLOOKUP($B39,'Solubility (S)'!$P$9:$P$549,1,FALSE),"X"))="X"),"","X")</f>
        <v/>
      </c>
      <c r="N39" s="122" t="str">
        <f>IF(((IFERROR(VLOOKUP($B39,'Henry''s Constant (KH)'!$O$10:$O$502,1,FALSE),"X"))="X"),"","X")</f>
        <v/>
      </c>
      <c r="O39" s="122" t="str">
        <f>IF(((IFERROR(VLOOKUP($B39,'Log Koc'!$H$9:$H$532,1,FALSE),"X"))="X"),"","X")</f>
        <v>X</v>
      </c>
    </row>
    <row r="40" spans="1:15" ht="80" x14ac:dyDescent="0.2">
      <c r="A40" s="450">
        <f t="shared" ref="A40:A71" si="3">A39+1</f>
        <v>34</v>
      </c>
      <c r="B40" s="32" t="s">
        <v>500</v>
      </c>
      <c r="C40" s="32" t="s">
        <v>533</v>
      </c>
      <c r="D40" s="33" t="s">
        <v>499</v>
      </c>
      <c r="E40" s="33"/>
      <c r="F40" s="56">
        <f t="shared" si="2"/>
        <v>34</v>
      </c>
      <c r="G40" s="122" t="str">
        <f>IF(((IFERROR(VLOOKUP($B40,'Main Table'!$I$9:$I$531,1,FALSE),"X"))="X"),"","X")</f>
        <v>X</v>
      </c>
      <c r="H40" s="122" t="str">
        <f>IF(((IFERROR(VLOOKUP($B40,'Main Table'!$M$9:$M$531,1,FALSE),"X"))="X"),"","X")</f>
        <v>X</v>
      </c>
      <c r="I40" s="122" t="str">
        <f>IF(((IFERROR(VLOOKUP($B40,'Main Table'!$Q$9:$Q$531,1,FALSE),"X"))="X"),"","X")</f>
        <v>X</v>
      </c>
      <c r="J40" s="122" t="str">
        <f>IF(((IFERROR(VLOOKUP($B40,'Critical Micelle Conc. (CMC)'!$P$9:$P$514,1,FALSE),"X"))="X"),"","X")</f>
        <v/>
      </c>
      <c r="K40" s="122" t="str">
        <f>IF(((IFERROR(VLOOKUP($B40,pKa!$J$11:$J$531,1,FALSE),"X"))="X"),"","X")</f>
        <v>X</v>
      </c>
      <c r="L40" s="122" t="str">
        <f>IF(((IFERROR(VLOOKUP($B40,'Vapor Pressure (VP)'!$N$13:$N$568,1,FALSE),"X"))="X"),"","X")</f>
        <v/>
      </c>
      <c r="M40" s="122" t="str">
        <f>IF(((IFERROR(VLOOKUP($B40,'Solubility (S)'!$P$9:$P$549,1,FALSE),"X"))="X"),"","X")</f>
        <v/>
      </c>
      <c r="N40" s="122" t="str">
        <f>IF(((IFERROR(VLOOKUP($B40,'Henry''s Constant (KH)'!$O$10:$O$502,1,FALSE),"X"))="X"),"","X")</f>
        <v/>
      </c>
      <c r="O40" s="122" t="str">
        <f>IF(((IFERROR(VLOOKUP($B40,'Log Koc'!$H$9:$H$532,1,FALSE),"X"))="X"),"","X")</f>
        <v/>
      </c>
    </row>
    <row r="41" spans="1:15" ht="64" x14ac:dyDescent="0.2">
      <c r="A41" s="450">
        <f t="shared" si="3"/>
        <v>35</v>
      </c>
      <c r="B41" s="32" t="s">
        <v>502</v>
      </c>
      <c r="C41" s="32" t="s">
        <v>533</v>
      </c>
      <c r="D41" s="33" t="s">
        <v>631</v>
      </c>
      <c r="E41" s="33"/>
      <c r="F41" s="56">
        <f t="shared" si="2"/>
        <v>35</v>
      </c>
      <c r="G41" s="122" t="str">
        <f>IF(((IFERROR(VLOOKUP($B41,'Main Table'!$I$9:$I$531,1,FALSE),"X"))="X"),"","X")</f>
        <v/>
      </c>
      <c r="H41" s="122" t="str">
        <f>IF(((IFERROR(VLOOKUP($B41,'Main Table'!$M$9:$M$531,1,FALSE),"X"))="X"),"","X")</f>
        <v/>
      </c>
      <c r="I41" s="122" t="str">
        <f>IF(((IFERROR(VLOOKUP($B41,'Main Table'!$Q$9:$Q$531,1,FALSE),"X"))="X"),"","X")</f>
        <v/>
      </c>
      <c r="J41" s="122" t="str">
        <f>IF(((IFERROR(VLOOKUP($B41,'Critical Micelle Conc. (CMC)'!$P$9:$P$514,1,FALSE),"X"))="X"),"","X")</f>
        <v/>
      </c>
      <c r="K41" s="122" t="str">
        <f>IF(((IFERROR(VLOOKUP($B41,pKa!$J$11:$J$531,1,FALSE),"X"))="X"),"","X")</f>
        <v>X</v>
      </c>
      <c r="L41" s="122" t="str">
        <f>IF(((IFERROR(VLOOKUP($B41,'Vapor Pressure (VP)'!$N$13:$N$568,1,FALSE),"X"))="X"),"","X")</f>
        <v/>
      </c>
      <c r="M41" s="122" t="str">
        <f>IF(((IFERROR(VLOOKUP($B41,'Solubility (S)'!$P$9:$P$549,1,FALSE),"X"))="X"),"","X")</f>
        <v/>
      </c>
      <c r="N41" s="122" t="str">
        <f>IF(((IFERROR(VLOOKUP($B41,'Henry''s Constant (KH)'!$O$10:$O$502,1,FALSE),"X"))="X"),"","X")</f>
        <v/>
      </c>
      <c r="O41" s="122" t="str">
        <f>IF(((IFERROR(VLOOKUP($B41,'Log Koc'!$H$9:$H$532,1,FALSE),"X"))="X"),"","X")</f>
        <v/>
      </c>
    </row>
    <row r="42" spans="1:15" ht="80" x14ac:dyDescent="0.2">
      <c r="A42" s="450">
        <f t="shared" si="3"/>
        <v>36</v>
      </c>
      <c r="B42" s="32" t="s">
        <v>487</v>
      </c>
      <c r="C42" s="32" t="s">
        <v>533</v>
      </c>
      <c r="D42" s="33" t="s">
        <v>630</v>
      </c>
      <c r="E42" s="33"/>
      <c r="F42" s="56">
        <f t="shared" si="2"/>
        <v>36</v>
      </c>
      <c r="G42" s="122" t="str">
        <f>IF(((IFERROR(VLOOKUP($B42,'Main Table'!$I$9:$I$531,1,FALSE),"X"))="X"),"","X")</f>
        <v/>
      </c>
      <c r="H42" s="122" t="str">
        <f>IF(((IFERROR(VLOOKUP($B42,'Main Table'!$M$9:$M$531,1,FALSE),"X"))="X"),"","X")</f>
        <v/>
      </c>
      <c r="I42" s="122" t="str">
        <f>IF(((IFERROR(VLOOKUP($B42,'Main Table'!$Q$9:$Q$531,1,FALSE),"X"))="X"),"","X")</f>
        <v/>
      </c>
      <c r="J42" s="122" t="str">
        <f>IF(((IFERROR(VLOOKUP($B42,'Critical Micelle Conc. (CMC)'!$P$9:$P$514,1,FALSE),"X"))="X"),"","X")</f>
        <v/>
      </c>
      <c r="K42" s="122" t="str">
        <f>IF(((IFERROR(VLOOKUP($B42,pKa!$J$11:$J$531,1,FALSE),"X"))="X"),"","X")</f>
        <v/>
      </c>
      <c r="L42" s="122" t="str">
        <f>IF(((IFERROR(VLOOKUP($B42,'Vapor Pressure (VP)'!$N$13:$N$568,1,FALSE),"X"))="X"),"","X")</f>
        <v/>
      </c>
      <c r="M42" s="122" t="str">
        <f>IF(((IFERROR(VLOOKUP($B42,'Solubility (S)'!$P$9:$P$549,1,FALSE),"X"))="X"),"","X")</f>
        <v>X</v>
      </c>
      <c r="N42" s="122" t="str">
        <f>IF(((IFERROR(VLOOKUP($B42,'Henry''s Constant (KH)'!$O$10:$O$502,1,FALSE),"X"))="X"),"","X")</f>
        <v/>
      </c>
      <c r="O42" s="122" t="str">
        <f>IF(((IFERROR(VLOOKUP($B42,'Log Koc'!$H$9:$H$532,1,FALSE),"X"))="X"),"","X")</f>
        <v/>
      </c>
    </row>
    <row r="43" spans="1:15" ht="64" x14ac:dyDescent="0.2">
      <c r="A43" s="450">
        <f t="shared" si="3"/>
        <v>37</v>
      </c>
      <c r="B43" s="121" t="s">
        <v>740</v>
      </c>
      <c r="C43" s="32" t="s">
        <v>533</v>
      </c>
      <c r="D43" s="79" t="s">
        <v>741</v>
      </c>
      <c r="E43" s="406" t="s">
        <v>799</v>
      </c>
      <c r="F43" s="56">
        <f t="shared" si="2"/>
        <v>37</v>
      </c>
      <c r="G43" s="122" t="str">
        <f>IF(((IFERROR(VLOOKUP($B43,'Main Table'!$I$9:$I$531,1,FALSE),"X"))="X"),"","X")</f>
        <v/>
      </c>
      <c r="H43" s="122" t="str">
        <f>IF(((IFERROR(VLOOKUP($B43,'Main Table'!$M$9:$M$531,1,FALSE),"X"))="X"),"","X")</f>
        <v/>
      </c>
      <c r="I43" s="122" t="str">
        <f>IF(((IFERROR(VLOOKUP($B43,'Main Table'!$Q$9:$Q$531,1,FALSE),"X"))="X"),"","X")</f>
        <v/>
      </c>
      <c r="J43" s="122" t="str">
        <f>IF(((IFERROR(VLOOKUP($B43,'Critical Micelle Conc. (CMC)'!$P$9:$P$514,1,FALSE),"X"))="X"),"","X")</f>
        <v/>
      </c>
      <c r="K43" s="122" t="str">
        <f>IF(((IFERROR(VLOOKUP($B43,pKa!$J$11:$J$531,1,FALSE),"X"))="X"),"","X")</f>
        <v/>
      </c>
      <c r="L43" s="122" t="str">
        <f>IF(((IFERROR(VLOOKUP($B43,'Vapor Pressure (VP)'!$N$13:$N$568,1,FALSE),"X"))="X"),"","X")</f>
        <v>X</v>
      </c>
      <c r="M43" s="122" t="str">
        <f>IF(((IFERROR(VLOOKUP($B43,'Solubility (S)'!$P$9:$P$549,1,FALSE),"X"))="X"),"","X")</f>
        <v/>
      </c>
      <c r="N43" s="122" t="str">
        <f>IF(((IFERROR(VLOOKUP($B43,'Henry''s Constant (KH)'!$O$10:$O$502,1,FALSE),"X"))="X"),"","X")</f>
        <v/>
      </c>
      <c r="O43" s="122" t="str">
        <f>IF(((IFERROR(VLOOKUP($B43,'Log Koc'!$H$9:$H$532,1,FALSE),"X"))="X"),"","X")</f>
        <v/>
      </c>
    </row>
    <row r="44" spans="1:15" ht="64" x14ac:dyDescent="0.2">
      <c r="A44" s="450">
        <f t="shared" si="3"/>
        <v>38</v>
      </c>
      <c r="B44" s="31" t="s">
        <v>506</v>
      </c>
      <c r="C44" s="32" t="s">
        <v>533</v>
      </c>
      <c r="D44" s="34" t="s">
        <v>629</v>
      </c>
      <c r="E44" s="33" t="s">
        <v>99</v>
      </c>
      <c r="F44" s="56">
        <f t="shared" si="2"/>
        <v>38</v>
      </c>
      <c r="G44" s="122" t="str">
        <f>IF(((IFERROR(VLOOKUP($B44,'Main Table'!$I$9:$I$531,1,FALSE),"X"))="X"),"","X")</f>
        <v/>
      </c>
      <c r="H44" s="122" t="str">
        <f>IF(((IFERROR(VLOOKUP($B44,'Main Table'!$M$9:$M$531,1,FALSE),"X"))="X"),"","X")</f>
        <v/>
      </c>
      <c r="I44" s="122" t="str">
        <f>IF(((IFERROR(VLOOKUP($B44,'Main Table'!$Q$9:$Q$531,1,FALSE),"X"))="X"),"","X")</f>
        <v/>
      </c>
      <c r="J44" s="122" t="str">
        <f>IF(((IFERROR(VLOOKUP($B44,'Critical Micelle Conc. (CMC)'!$P$9:$P$514,1,FALSE),"X"))="X"),"","X")</f>
        <v/>
      </c>
      <c r="K44" s="122" t="str">
        <f>IF(((IFERROR(VLOOKUP($B44,pKa!$J$11:$J$531,1,FALSE),"X"))="X"),"","X")</f>
        <v/>
      </c>
      <c r="L44" s="122" t="str">
        <f>IF(((IFERROR(VLOOKUP($B44,'Vapor Pressure (VP)'!$N$13:$N$568,1,FALSE),"X"))="X"),"","X")</f>
        <v/>
      </c>
      <c r="M44" s="122" t="str">
        <f>IF(((IFERROR(VLOOKUP($B44,'Solubility (S)'!$P$9:$P$549,1,FALSE),"X"))="X"),"","X")</f>
        <v/>
      </c>
      <c r="N44" s="122" t="str">
        <f>IF(((IFERROR(VLOOKUP($B44,'Henry''s Constant (KH)'!$O$10:$O$502,1,FALSE),"X"))="X"),"","X")</f>
        <v/>
      </c>
      <c r="O44" s="122" t="str">
        <f>IF(((IFERROR(VLOOKUP($B44,'Log Koc'!$H$9:$H$532,1,FALSE),"X"))="X"),"","X")</f>
        <v>X</v>
      </c>
    </row>
    <row r="45" spans="1:15" ht="64" x14ac:dyDescent="0.2">
      <c r="A45" s="450">
        <f t="shared" si="3"/>
        <v>39</v>
      </c>
      <c r="B45" s="32" t="s">
        <v>534</v>
      </c>
      <c r="C45" s="32" t="s">
        <v>533</v>
      </c>
      <c r="D45" s="35" t="s">
        <v>626</v>
      </c>
      <c r="E45" s="33"/>
      <c r="F45" s="56">
        <f t="shared" si="2"/>
        <v>39</v>
      </c>
      <c r="G45" s="122" t="str">
        <f>IF(((IFERROR(VLOOKUP($B45,'Main Table'!$I$9:$I$531,1,FALSE),"X"))="X"),"","X")</f>
        <v/>
      </c>
      <c r="H45" s="122" t="str">
        <f>IF(((IFERROR(VLOOKUP($B45,'Main Table'!$M$9:$M$531,1,FALSE),"X"))="X"),"","X")</f>
        <v/>
      </c>
      <c r="I45" s="122" t="str">
        <f>IF(((IFERROR(VLOOKUP($B45,'Main Table'!$Q$9:$Q$531,1,FALSE),"X"))="X"),"","X")</f>
        <v>X</v>
      </c>
      <c r="J45" s="122" t="str">
        <f>IF(((IFERROR(VLOOKUP($B45,'Critical Micelle Conc. (CMC)'!$P$9:$P$514,1,FALSE),"X"))="X"),"","X")</f>
        <v/>
      </c>
      <c r="K45" s="122" t="str">
        <f>IF(((IFERROR(VLOOKUP($B45,pKa!$J$11:$J$531,1,FALSE),"X"))="X"),"","X")</f>
        <v/>
      </c>
      <c r="L45" s="122" t="str">
        <f>IF(((IFERROR(VLOOKUP($B45,'Vapor Pressure (VP)'!$N$13:$N$568,1,FALSE),"X"))="X"),"","X")</f>
        <v>X</v>
      </c>
      <c r="M45" s="122" t="str">
        <f>IF(((IFERROR(VLOOKUP($B45,'Solubility (S)'!$P$9:$P$549,1,FALSE),"X"))="X"),"","X")</f>
        <v>X</v>
      </c>
      <c r="N45" s="122" t="str">
        <f>IF(((IFERROR(VLOOKUP($B45,'Henry''s Constant (KH)'!$O$10:$O$502,1,FALSE),"X"))="X"),"","X")</f>
        <v/>
      </c>
      <c r="O45" s="122" t="str">
        <f>IF(((IFERROR(VLOOKUP($B45,'Log Koc'!$H$9:$H$532,1,FALSE),"X"))="X"),"","X")</f>
        <v/>
      </c>
    </row>
    <row r="46" spans="1:15" ht="48" x14ac:dyDescent="0.2">
      <c r="A46" s="450">
        <f t="shared" si="3"/>
        <v>40</v>
      </c>
      <c r="B46" s="121" t="s">
        <v>712</v>
      </c>
      <c r="C46" s="32" t="s">
        <v>533</v>
      </c>
      <c r="D46" s="303" t="s">
        <v>781</v>
      </c>
      <c r="E46" s="79"/>
      <c r="F46" s="56">
        <f t="shared" si="2"/>
        <v>40</v>
      </c>
      <c r="G46" s="122" t="str">
        <f>IF(((IFERROR(VLOOKUP($B46,'Main Table'!$I$9:$I$531,1,FALSE),"X"))="X"),"","X")</f>
        <v/>
      </c>
      <c r="H46" s="122" t="str">
        <f>IF(((IFERROR(VLOOKUP($B46,'Main Table'!$M$9:$M$531,1,FALSE),"X"))="X"),"","X")</f>
        <v/>
      </c>
      <c r="I46" s="122" t="str">
        <f>IF(((IFERROR(VLOOKUP($B46,'Main Table'!$Q$9:$Q$531,1,FALSE),"X"))="X"),"","X")</f>
        <v/>
      </c>
      <c r="J46" s="122" t="str">
        <f>IF(((IFERROR(VLOOKUP($B46,'Critical Micelle Conc. (CMC)'!$P$9:$P$514,1,FALSE),"X"))="X"),"","X")</f>
        <v/>
      </c>
      <c r="K46" s="122" t="str">
        <f>IF(((IFERROR(VLOOKUP($B46,pKa!$J$11:$J$531,1,FALSE),"X"))="X"),"","X")</f>
        <v/>
      </c>
      <c r="L46" s="122" t="str">
        <f>IF(((IFERROR(VLOOKUP($B46,'Vapor Pressure (VP)'!$N$13:$N$568,1,FALSE),"X"))="X"),"","X")</f>
        <v>X</v>
      </c>
      <c r="M46" s="122" t="str">
        <f>IF(((IFERROR(VLOOKUP($B46,'Solubility (S)'!$P$9:$P$549,1,FALSE),"X"))="X"),"","X")</f>
        <v/>
      </c>
      <c r="N46" s="122" t="str">
        <f>IF(((IFERROR(VLOOKUP($B46,'Henry''s Constant (KH)'!$O$10:$O$502,1,FALSE),"X"))="X"),"","X")</f>
        <v/>
      </c>
      <c r="O46" s="122" t="str">
        <f>IF(((IFERROR(VLOOKUP($B46,'Log Koc'!$H$9:$H$532,1,FALSE),"X"))="X"),"","X")</f>
        <v/>
      </c>
    </row>
    <row r="47" spans="1:15" ht="64" x14ac:dyDescent="0.2">
      <c r="A47" s="450">
        <f t="shared" si="3"/>
        <v>41</v>
      </c>
      <c r="B47" s="32" t="s">
        <v>472</v>
      </c>
      <c r="C47" s="32" t="s">
        <v>533</v>
      </c>
      <c r="D47" s="33" t="s">
        <v>628</v>
      </c>
      <c r="E47" s="33"/>
      <c r="F47" s="56">
        <f t="shared" si="2"/>
        <v>41</v>
      </c>
      <c r="G47" s="122" t="str">
        <f>IF(((IFERROR(VLOOKUP($B47,'Main Table'!$I$9:$I$531,1,FALSE),"X"))="X"),"","X")</f>
        <v/>
      </c>
      <c r="H47" s="122" t="str">
        <f>IF(((IFERROR(VLOOKUP($B47,'Main Table'!$M$9:$M$531,1,FALSE),"X"))="X"),"","X")</f>
        <v/>
      </c>
      <c r="I47" s="122" t="str">
        <f>IF(((IFERROR(VLOOKUP($B47,'Main Table'!$Q$9:$Q$531,1,FALSE),"X"))="X"),"","X")</f>
        <v/>
      </c>
      <c r="J47" s="122" t="str">
        <f>IF(((IFERROR(VLOOKUP($B47,'Critical Micelle Conc. (CMC)'!$P$9:$P$514,1,FALSE),"X"))="X"),"","X")</f>
        <v/>
      </c>
      <c r="K47" s="122" t="str">
        <f>IF(((IFERROR(VLOOKUP($B47,pKa!$J$11:$J$531,1,FALSE),"X"))="X"),"","X")</f>
        <v/>
      </c>
      <c r="L47" s="122" t="str">
        <f>IF(((IFERROR(VLOOKUP($B47,'Vapor Pressure (VP)'!$N$13:$N$568,1,FALSE),"X"))="X"),"","X")</f>
        <v/>
      </c>
      <c r="M47" s="122" t="str">
        <f>IF(((IFERROR(VLOOKUP($B47,'Solubility (S)'!$P$9:$P$549,1,FALSE),"X"))="X"),"","X")</f>
        <v>X</v>
      </c>
      <c r="N47" s="122" t="str">
        <f>IF(((IFERROR(VLOOKUP($B47,'Henry''s Constant (KH)'!$O$10:$O$502,1,FALSE),"X"))="X"),"","X")</f>
        <v/>
      </c>
      <c r="O47" s="122" t="str">
        <f>IF(((IFERROR(VLOOKUP($B47,'Log Koc'!$H$9:$H$532,1,FALSE),"X"))="X"),"","X")</f>
        <v/>
      </c>
    </row>
    <row r="48" spans="1:15" ht="80" x14ac:dyDescent="0.2">
      <c r="A48" s="450">
        <f t="shared" si="3"/>
        <v>42</v>
      </c>
      <c r="B48" s="484" t="s">
        <v>848</v>
      </c>
      <c r="C48" s="32" t="s">
        <v>533</v>
      </c>
      <c r="D48" s="485" t="s">
        <v>849</v>
      </c>
      <c r="E48" s="483" t="s">
        <v>850</v>
      </c>
      <c r="F48" s="56">
        <f t="shared" si="2"/>
        <v>42</v>
      </c>
      <c r="G48" s="122" t="str">
        <f>IF(((IFERROR(VLOOKUP($B48,'Main Table'!$I$9:$I$531,1,FALSE),"X"))="X"),"","X")</f>
        <v/>
      </c>
      <c r="H48" s="122" t="str">
        <f>IF(((IFERROR(VLOOKUP($B48,'Main Table'!$M$9:$M$531,1,FALSE),"X"))="X"),"","X")</f>
        <v/>
      </c>
      <c r="I48" s="122" t="str">
        <f>IF(((IFERROR(VLOOKUP($B48,'Main Table'!$Q$9:$Q$531,1,FALSE),"X"))="X"),"","X")</f>
        <v/>
      </c>
      <c r="J48" s="122" t="str">
        <f>IF(((IFERROR(VLOOKUP($B48,'Critical Micelle Conc. (CMC)'!$P$9:$P$514,1,FALSE),"X"))="X"),"","X")</f>
        <v>X</v>
      </c>
      <c r="K48" s="122" t="str">
        <f>IF(((IFERROR(VLOOKUP($B48,pKa!$J$11:$J$531,1,FALSE),"X"))="X"),"","X")</f>
        <v/>
      </c>
      <c r="L48" s="122" t="str">
        <f>IF(((IFERROR(VLOOKUP($B48,'Vapor Pressure (VP)'!$N$13:$N$568,1,FALSE),"X"))="X"),"","X")</f>
        <v/>
      </c>
      <c r="M48" s="122" t="str">
        <f>IF(((IFERROR(VLOOKUP($B48,'Solubility (S)'!$P$9:$P$549,1,FALSE),"X"))="X"),"","X")</f>
        <v/>
      </c>
      <c r="N48" s="122" t="str">
        <f>IF(((IFERROR(VLOOKUP($B48,'Henry''s Constant (KH)'!$O$10:$O$502,1,FALSE),"X"))="X"),"","X")</f>
        <v/>
      </c>
      <c r="O48" s="122" t="str">
        <f>IF(((IFERROR(VLOOKUP($B48,'Log Koc'!$H$9:$H$532,1,FALSE),"X"))="X"),"","X")</f>
        <v/>
      </c>
    </row>
    <row r="49" spans="1:15" ht="48" x14ac:dyDescent="0.2">
      <c r="A49" s="450">
        <f t="shared" si="3"/>
        <v>43</v>
      </c>
      <c r="B49" s="32" t="s">
        <v>488</v>
      </c>
      <c r="C49" s="32" t="s">
        <v>533</v>
      </c>
      <c r="D49" s="33" t="s">
        <v>625</v>
      </c>
      <c r="E49" s="33"/>
      <c r="F49" s="56">
        <f t="shared" si="2"/>
        <v>43</v>
      </c>
      <c r="G49" s="122" t="str">
        <f>IF(((IFERROR(VLOOKUP($B49,'Main Table'!$I$9:$I$531,1,FALSE),"X"))="X"),"","X")</f>
        <v>X</v>
      </c>
      <c r="H49" s="122" t="str">
        <f>IF(((IFERROR(VLOOKUP($B49,'Main Table'!$M$9:$M$531,1,FALSE),"X"))="X"),"","X")</f>
        <v/>
      </c>
      <c r="I49" s="122" t="str">
        <f>IF(((IFERROR(VLOOKUP($B49,'Main Table'!$Q$9:$Q$531,1,FALSE),"X"))="X"),"","X")</f>
        <v>X</v>
      </c>
      <c r="J49" s="122" t="str">
        <f>IF(((IFERROR(VLOOKUP($B49,'Critical Micelle Conc. (CMC)'!$P$9:$P$514,1,FALSE),"X"))="X"),"","X")</f>
        <v/>
      </c>
      <c r="K49" s="122" t="str">
        <f>IF(((IFERROR(VLOOKUP($B49,pKa!$J$11:$J$531,1,FALSE),"X"))="X"),"","X")</f>
        <v/>
      </c>
      <c r="L49" s="122" t="str">
        <f>IF(((IFERROR(VLOOKUP($B49,'Vapor Pressure (VP)'!$N$13:$N$568,1,FALSE),"X"))="X"),"","X")</f>
        <v/>
      </c>
      <c r="M49" s="122" t="str">
        <f>IF(((IFERROR(VLOOKUP($B49,'Solubility (S)'!$P$9:$P$549,1,FALSE),"X"))="X"),"","X")</f>
        <v>X</v>
      </c>
      <c r="N49" s="122" t="str">
        <f>IF(((IFERROR(VLOOKUP($B49,'Henry''s Constant (KH)'!$O$10:$O$502,1,FALSE),"X"))="X"),"","X")</f>
        <v/>
      </c>
      <c r="O49" s="122" t="str">
        <f>IF(((IFERROR(VLOOKUP($B49,'Log Koc'!$H$9:$H$532,1,FALSE),"X"))="X"),"","X")</f>
        <v/>
      </c>
    </row>
    <row r="50" spans="1:15" ht="64" x14ac:dyDescent="0.2">
      <c r="A50" s="450">
        <f t="shared" si="3"/>
        <v>44</v>
      </c>
      <c r="B50" s="120" t="s">
        <v>580</v>
      </c>
      <c r="C50" s="32" t="s">
        <v>533</v>
      </c>
      <c r="D50" s="48" t="s">
        <v>627</v>
      </c>
      <c r="E50" s="33"/>
      <c r="F50" s="56">
        <f t="shared" si="2"/>
        <v>44</v>
      </c>
      <c r="G50" s="122" t="str">
        <f>IF(((IFERROR(VLOOKUP($B50,'Main Table'!$I$9:$I$531,1,FALSE),"X"))="X"),"","X")</f>
        <v/>
      </c>
      <c r="H50" s="122" t="str">
        <f>IF(((IFERROR(VLOOKUP($B50,'Main Table'!$M$9:$M$531,1,FALSE),"X"))="X"),"","X")</f>
        <v/>
      </c>
      <c r="I50" s="122" t="str">
        <f>IF(((IFERROR(VLOOKUP($B50,'Main Table'!$Q$9:$Q$531,1,FALSE),"X"))="X"),"","X")</f>
        <v/>
      </c>
      <c r="J50" s="122" t="str">
        <f>IF(((IFERROR(VLOOKUP($B50,'Critical Micelle Conc. (CMC)'!$P$9:$P$514,1,FALSE),"X"))="X"),"","X")</f>
        <v/>
      </c>
      <c r="K50" s="122" t="str">
        <f>IF(((IFERROR(VLOOKUP($B50,pKa!$J$11:$J$531,1,FALSE),"X"))="X"),"","X")</f>
        <v/>
      </c>
      <c r="L50" s="122" t="str">
        <f>IF(((IFERROR(VLOOKUP($B50,'Vapor Pressure (VP)'!$N$13:$N$568,1,FALSE),"X"))="X"),"","X")</f>
        <v>X</v>
      </c>
      <c r="M50" s="122" t="str">
        <f>IF(((IFERROR(VLOOKUP($B50,'Solubility (S)'!$P$9:$P$549,1,FALSE),"X"))="X"),"","X")</f>
        <v>X</v>
      </c>
      <c r="N50" s="122" t="str">
        <f>IF(((IFERROR(VLOOKUP($B50,'Henry''s Constant (KH)'!$O$10:$O$502,1,FALSE),"X"))="X"),"","X")</f>
        <v>X</v>
      </c>
      <c r="O50" s="122" t="str">
        <f>IF(((IFERROR(VLOOKUP($B50,'Log Koc'!$H$9:$H$532,1,FALSE),"X"))="X"),"","X")</f>
        <v/>
      </c>
    </row>
    <row r="51" spans="1:15" ht="64" x14ac:dyDescent="0.2">
      <c r="A51" s="450">
        <f t="shared" si="3"/>
        <v>45</v>
      </c>
      <c r="B51" s="31" t="s">
        <v>846</v>
      </c>
      <c r="C51" s="32" t="s">
        <v>533</v>
      </c>
      <c r="D51" s="34" t="s">
        <v>847</v>
      </c>
      <c r="E51" s="33"/>
      <c r="F51" s="56">
        <f t="shared" si="2"/>
        <v>45</v>
      </c>
      <c r="G51" s="122" t="str">
        <f>IF(((IFERROR(VLOOKUP($B51,'Main Table'!$I$9:$I$531,1,FALSE),"X"))="X"),"","X")</f>
        <v/>
      </c>
      <c r="H51" s="122" t="str">
        <f>IF(((IFERROR(VLOOKUP($B51,'Main Table'!$M$9:$M$531,1,FALSE),"X"))="X"),"","X")</f>
        <v/>
      </c>
      <c r="I51" s="122" t="str">
        <f>IF(((IFERROR(VLOOKUP($B51,'Main Table'!$Q$9:$Q$531,1,FALSE),"X"))="X"),"","X")</f>
        <v/>
      </c>
      <c r="J51" s="122" t="str">
        <f>IF(((IFERROR(VLOOKUP($B51,'Critical Micelle Conc. (CMC)'!$P$9:$P$514,1,FALSE),"X"))="X"),"","X")</f>
        <v/>
      </c>
      <c r="K51" s="122" t="str">
        <f>IF(((IFERROR(VLOOKUP($B51,pKa!$J$11:$J$531,1,FALSE),"X"))="X"),"","X")</f>
        <v>X</v>
      </c>
      <c r="L51" s="122" t="str">
        <f>IF(((IFERROR(VLOOKUP($B51,'Vapor Pressure (VP)'!$N$13:$N$568,1,FALSE),"X"))="X"),"","X")</f>
        <v/>
      </c>
      <c r="M51" s="122" t="str">
        <f>IF(((IFERROR(VLOOKUP($B51,'Solubility (S)'!$P$9:$P$549,1,FALSE),"X"))="X"),"","X")</f>
        <v/>
      </c>
      <c r="N51" s="122" t="str">
        <f>IF(((IFERROR(VLOOKUP($B51,'Henry''s Constant (KH)'!$O$10:$O$502,1,FALSE),"X"))="X"),"","X")</f>
        <v/>
      </c>
      <c r="O51" s="122" t="str">
        <f>IF(((IFERROR(VLOOKUP($B51,'Log Koc'!$H$9:$H$532,1,FALSE),"X"))="X"),"","X")</f>
        <v/>
      </c>
    </row>
    <row r="52" spans="1:15" ht="80" x14ac:dyDescent="0.2">
      <c r="A52" s="450">
        <f t="shared" si="3"/>
        <v>46</v>
      </c>
      <c r="B52" s="32" t="s">
        <v>535</v>
      </c>
      <c r="C52" s="32" t="s">
        <v>533</v>
      </c>
      <c r="D52" s="33" t="s">
        <v>620</v>
      </c>
      <c r="E52" s="33"/>
      <c r="F52" s="56">
        <f t="shared" si="2"/>
        <v>46</v>
      </c>
      <c r="G52" s="122" t="str">
        <f>IF(((IFERROR(VLOOKUP($B52,'Main Table'!$I$9:$I$531,1,FALSE),"X"))="X"),"","X")</f>
        <v/>
      </c>
      <c r="H52" s="122" t="str">
        <f>IF(((IFERROR(VLOOKUP($B52,'Main Table'!$M$9:$M$531,1,FALSE),"X"))="X"),"","X")</f>
        <v/>
      </c>
      <c r="I52" s="122" t="str">
        <f>IF(((IFERROR(VLOOKUP($B52,'Main Table'!$Q$9:$Q$531,1,FALSE),"X"))="X"),"","X")</f>
        <v>X</v>
      </c>
      <c r="J52" s="122" t="str">
        <f>IF(((IFERROR(VLOOKUP($B52,'Critical Micelle Conc. (CMC)'!$P$9:$P$514,1,FALSE),"X"))="X"),"","X")</f>
        <v/>
      </c>
      <c r="K52" s="122" t="str">
        <f>IF(((IFERROR(VLOOKUP($B52,pKa!$J$11:$J$531,1,FALSE),"X"))="X"),"","X")</f>
        <v/>
      </c>
      <c r="L52" s="122" t="str">
        <f>IF(((IFERROR(VLOOKUP($B52,'Vapor Pressure (VP)'!$N$13:$N$568,1,FALSE),"X"))="X"),"","X")</f>
        <v>X</v>
      </c>
      <c r="M52" s="122" t="str">
        <f>IF(((IFERROR(VLOOKUP($B52,'Solubility (S)'!$P$9:$P$549,1,FALSE),"X"))="X"),"","X")</f>
        <v/>
      </c>
      <c r="N52" s="122" t="str">
        <f>IF(((IFERROR(VLOOKUP($B52,'Henry''s Constant (KH)'!$O$10:$O$502,1,FALSE),"X"))="X"),"","X")</f>
        <v/>
      </c>
      <c r="O52" s="122" t="str">
        <f>IF(((IFERROR(VLOOKUP($B52,'Log Koc'!$H$9:$H$532,1,FALSE),"X"))="X"),"","X")</f>
        <v/>
      </c>
    </row>
    <row r="53" spans="1:15" ht="64" x14ac:dyDescent="0.2">
      <c r="A53" s="450">
        <f t="shared" si="3"/>
        <v>47</v>
      </c>
      <c r="B53" s="32" t="s">
        <v>489</v>
      </c>
      <c r="C53" s="32" t="s">
        <v>533</v>
      </c>
      <c r="D53" s="33" t="s">
        <v>624</v>
      </c>
      <c r="E53" s="33"/>
      <c r="F53" s="56">
        <f t="shared" si="2"/>
        <v>47</v>
      </c>
      <c r="G53" s="122" t="str">
        <f>IF(((IFERROR(VLOOKUP($B53,'Main Table'!$I$9:$I$531,1,FALSE),"X"))="X"),"","X")</f>
        <v/>
      </c>
      <c r="H53" s="122" t="str">
        <f>IF(((IFERROR(VLOOKUP($B53,'Main Table'!$M$9:$M$531,1,FALSE),"X"))="X"),"","X")</f>
        <v>X</v>
      </c>
      <c r="I53" s="122" t="str">
        <f>IF(((IFERROR(VLOOKUP($B53,'Main Table'!$Q$9:$Q$531,1,FALSE),"X"))="X"),"","X")</f>
        <v/>
      </c>
      <c r="J53" s="122" t="str">
        <f>IF(((IFERROR(VLOOKUP($B53,'Critical Micelle Conc. (CMC)'!$P$9:$P$514,1,FALSE),"X"))="X"),"","X")</f>
        <v>X</v>
      </c>
      <c r="K53" s="122" t="str">
        <f>IF(((IFERROR(VLOOKUP($B53,pKa!$J$11:$J$531,1,FALSE),"X"))="X"),"","X")</f>
        <v/>
      </c>
      <c r="L53" s="122" t="str">
        <f>IF(((IFERROR(VLOOKUP($B53,'Vapor Pressure (VP)'!$N$13:$N$568,1,FALSE),"X"))="X"),"","X")</f>
        <v/>
      </c>
      <c r="M53" s="122" t="str">
        <f>IF(((IFERROR(VLOOKUP($B53,'Solubility (S)'!$P$9:$P$549,1,FALSE),"X"))="X"),"","X")</f>
        <v/>
      </c>
      <c r="N53" s="122" t="str">
        <f>IF(((IFERROR(VLOOKUP($B53,'Henry''s Constant (KH)'!$O$10:$O$502,1,FALSE),"X"))="X"),"","X")</f>
        <v/>
      </c>
      <c r="O53" s="122" t="str">
        <f>IF(((IFERROR(VLOOKUP($B53,'Log Koc'!$H$9:$H$532,1,FALSE),"X"))="X"),"","X")</f>
        <v/>
      </c>
    </row>
    <row r="54" spans="1:15" ht="64" x14ac:dyDescent="0.2">
      <c r="A54" s="450">
        <f t="shared" si="3"/>
        <v>48</v>
      </c>
      <c r="B54" s="121" t="s">
        <v>581</v>
      </c>
      <c r="C54" s="32" t="s">
        <v>533</v>
      </c>
      <c r="D54" s="48" t="s">
        <v>621</v>
      </c>
      <c r="E54" s="33"/>
      <c r="F54" s="56">
        <f t="shared" si="2"/>
        <v>48</v>
      </c>
      <c r="G54" s="122" t="str">
        <f>IF(((IFERROR(VLOOKUP($B54,'Main Table'!$I$9:$I$531,1,FALSE),"X"))="X"),"","X")</f>
        <v/>
      </c>
      <c r="H54" s="122" t="str">
        <f>IF(((IFERROR(VLOOKUP($B54,'Main Table'!$M$9:$M$531,1,FALSE),"X"))="X"),"","X")</f>
        <v/>
      </c>
      <c r="I54" s="122" t="str">
        <f>IF(((IFERROR(VLOOKUP($B54,'Main Table'!$Q$9:$Q$531,1,FALSE),"X"))="X"),"","X")</f>
        <v/>
      </c>
      <c r="J54" s="122" t="str">
        <f>IF(((IFERROR(VLOOKUP($B54,'Critical Micelle Conc. (CMC)'!$P$9:$P$514,1,FALSE),"X"))="X"),"","X")</f>
        <v/>
      </c>
      <c r="K54" s="122" t="str">
        <f>IF(((IFERROR(VLOOKUP($B54,pKa!$J$11:$J$531,1,FALSE),"X"))="X"),"","X")</f>
        <v/>
      </c>
      <c r="L54" s="122" t="str">
        <f>IF(((IFERROR(VLOOKUP($B54,'Vapor Pressure (VP)'!$N$13:$N$568,1,FALSE),"X"))="X"),"","X")</f>
        <v/>
      </c>
      <c r="M54" s="122" t="str">
        <f>IF(((IFERROR(VLOOKUP($B54,'Solubility (S)'!$P$9:$P$549,1,FALSE),"X"))="X"),"","X")</f>
        <v/>
      </c>
      <c r="N54" s="122" t="str">
        <f>IF(((IFERROR(VLOOKUP($B54,'Henry''s Constant (KH)'!$O$10:$O$502,1,FALSE),"X"))="X"),"","X")</f>
        <v>X</v>
      </c>
      <c r="O54" s="122" t="str">
        <f>IF(((IFERROR(VLOOKUP($B54,'Log Koc'!$H$9:$H$532,1,FALSE),"X"))="X"),"","X")</f>
        <v/>
      </c>
    </row>
    <row r="55" spans="1:15" ht="112" x14ac:dyDescent="0.2">
      <c r="A55" s="450">
        <f t="shared" si="3"/>
        <v>49</v>
      </c>
      <c r="B55" s="31" t="s">
        <v>510</v>
      </c>
      <c r="C55" s="32" t="s">
        <v>533</v>
      </c>
      <c r="D55" s="34" t="s">
        <v>622</v>
      </c>
      <c r="E55" s="33" t="s">
        <v>526</v>
      </c>
      <c r="F55" s="56">
        <f t="shared" si="2"/>
        <v>49</v>
      </c>
      <c r="G55" s="122" t="str">
        <f>IF(((IFERROR(VLOOKUP($B55,'Main Table'!$I$9:$I$531,1,FALSE),"X"))="X"),"","X")</f>
        <v/>
      </c>
      <c r="H55" s="122" t="str">
        <f>IF(((IFERROR(VLOOKUP($B55,'Main Table'!$M$9:$M$531,1,FALSE),"X"))="X"),"","X")</f>
        <v/>
      </c>
      <c r="I55" s="122" t="str">
        <f>IF(((IFERROR(VLOOKUP($B55,'Main Table'!$Q$9:$Q$531,1,FALSE),"X"))="X"),"","X")</f>
        <v/>
      </c>
      <c r="J55" s="122" t="str">
        <f>IF(((IFERROR(VLOOKUP($B55,'Critical Micelle Conc. (CMC)'!$P$9:$P$514,1,FALSE),"X"))="X"),"","X")</f>
        <v/>
      </c>
      <c r="K55" s="122" t="str">
        <f>IF(((IFERROR(VLOOKUP($B55,pKa!$J$11:$J$531,1,FALSE),"X"))="X"),"","X")</f>
        <v/>
      </c>
      <c r="L55" s="122" t="str">
        <f>IF(((IFERROR(VLOOKUP($B55,'Vapor Pressure (VP)'!$N$13:$N$568,1,FALSE),"X"))="X"),"","X")</f>
        <v/>
      </c>
      <c r="M55" s="122" t="str">
        <f>IF(((IFERROR(VLOOKUP($B55,'Solubility (S)'!$P$9:$P$549,1,FALSE),"X"))="X"),"","X")</f>
        <v/>
      </c>
      <c r="N55" s="122" t="str">
        <f>IF(((IFERROR(VLOOKUP($B55,'Henry''s Constant (KH)'!$O$10:$O$502,1,FALSE),"X"))="X"),"","X")</f>
        <v/>
      </c>
      <c r="O55" s="122" t="str">
        <f>IF(((IFERROR(VLOOKUP($B55,'Log Koc'!$H$9:$H$532,1,FALSE),"X"))="X"),"","X")</f>
        <v>X</v>
      </c>
    </row>
    <row r="56" spans="1:15" ht="32" x14ac:dyDescent="0.2">
      <c r="A56" s="450">
        <f t="shared" si="3"/>
        <v>50</v>
      </c>
      <c r="B56" s="120" t="s">
        <v>582</v>
      </c>
      <c r="C56" s="32" t="s">
        <v>533</v>
      </c>
      <c r="D56" s="48" t="s">
        <v>565</v>
      </c>
      <c r="E56" s="33"/>
      <c r="F56" s="56">
        <f t="shared" si="2"/>
        <v>50</v>
      </c>
      <c r="G56" s="122" t="str">
        <f>IF(((IFERROR(VLOOKUP($B56,'Main Table'!$I$9:$I$531,1,FALSE),"X"))="X"),"","X")</f>
        <v/>
      </c>
      <c r="H56" s="122" t="str">
        <f>IF(((IFERROR(VLOOKUP($B56,'Main Table'!$M$9:$M$531,1,FALSE),"X"))="X"),"","X")</f>
        <v/>
      </c>
      <c r="I56" s="122" t="str">
        <f>IF(((IFERROR(VLOOKUP($B56,'Main Table'!$Q$9:$Q$531,1,FALSE),"X"))="X"),"","X")</f>
        <v/>
      </c>
      <c r="J56" s="122" t="str">
        <f>IF(((IFERROR(VLOOKUP($B56,'Critical Micelle Conc. (CMC)'!$P$9:$P$514,1,FALSE),"X"))="X"),"","X")</f>
        <v/>
      </c>
      <c r="K56" s="122" t="str">
        <f>IF(((IFERROR(VLOOKUP($B56,pKa!$J$11:$J$531,1,FALSE),"X"))="X"),"","X")</f>
        <v/>
      </c>
      <c r="L56" s="122" t="str">
        <f>IF(((IFERROR(VLOOKUP($B56,'Vapor Pressure (VP)'!$N$13:$N$568,1,FALSE),"X"))="X"),"","X")</f>
        <v>X</v>
      </c>
      <c r="M56" s="122" t="str">
        <f>IF(((IFERROR(VLOOKUP($B56,'Solubility (S)'!$P$9:$P$549,1,FALSE),"X"))="X"),"","X")</f>
        <v/>
      </c>
      <c r="N56" s="122" t="str">
        <f>IF(((IFERROR(VLOOKUP($B56,'Henry''s Constant (KH)'!$O$10:$O$502,1,FALSE),"X"))="X"),"","X")</f>
        <v>X</v>
      </c>
      <c r="O56" s="122" t="str">
        <f>IF(((IFERROR(VLOOKUP($B56,'Log Koc'!$H$9:$H$532,1,FALSE),"X"))="X"),"","X")</f>
        <v/>
      </c>
    </row>
    <row r="57" spans="1:15" ht="64" x14ac:dyDescent="0.2">
      <c r="A57" s="450">
        <f t="shared" si="3"/>
        <v>51</v>
      </c>
      <c r="B57" s="31" t="s">
        <v>590</v>
      </c>
      <c r="C57" s="32" t="s">
        <v>533</v>
      </c>
      <c r="D57" s="34" t="s">
        <v>619</v>
      </c>
      <c r="E57" s="33" t="s">
        <v>170</v>
      </c>
      <c r="F57" s="56">
        <f t="shared" si="2"/>
        <v>51</v>
      </c>
      <c r="G57" s="122" t="str">
        <f>IF(((IFERROR(VLOOKUP($B57,'Main Table'!$I$9:$I$531,1,FALSE),"X"))="X"),"","X")</f>
        <v/>
      </c>
      <c r="H57" s="122" t="str">
        <f>IF(((IFERROR(VLOOKUP($B57,'Main Table'!$M$9:$M$531,1,FALSE),"X"))="X"),"","X")</f>
        <v/>
      </c>
      <c r="I57" s="122" t="str">
        <f>IF(((IFERROR(VLOOKUP($B57,'Main Table'!$Q$9:$Q$531,1,FALSE),"X"))="X"),"","X")</f>
        <v/>
      </c>
      <c r="J57" s="122" t="str">
        <f>IF(((IFERROR(VLOOKUP($B57,'Critical Micelle Conc. (CMC)'!$P$9:$P$514,1,FALSE),"X"))="X"),"","X")</f>
        <v/>
      </c>
      <c r="K57" s="122" t="str">
        <f>IF(((IFERROR(VLOOKUP($B57,pKa!$J$11:$J$531,1,FALSE),"X"))="X"),"","X")</f>
        <v/>
      </c>
      <c r="L57" s="122" t="str">
        <f>IF(((IFERROR(VLOOKUP($B57,'Vapor Pressure (VP)'!$N$13:$N$568,1,FALSE),"X"))="X"),"","X")</f>
        <v/>
      </c>
      <c r="M57" s="122" t="str">
        <f>IF(((IFERROR(VLOOKUP($B57,'Solubility (S)'!$P$9:$P$549,1,FALSE),"X"))="X"),"","X")</f>
        <v/>
      </c>
      <c r="N57" s="122" t="str">
        <f>IF(((IFERROR(VLOOKUP($B57,'Henry''s Constant (KH)'!$O$10:$O$502,1,FALSE),"X"))="X"),"","X")</f>
        <v/>
      </c>
      <c r="O57" s="122" t="str">
        <f>IF(((IFERROR(VLOOKUP($B57,'Log Koc'!$H$9:$H$532,1,FALSE),"X"))="X"),"","X")</f>
        <v>X</v>
      </c>
    </row>
    <row r="58" spans="1:15" ht="81" x14ac:dyDescent="0.25">
      <c r="A58" s="450">
        <f t="shared" si="3"/>
        <v>52</v>
      </c>
      <c r="B58" s="121" t="s">
        <v>683</v>
      </c>
      <c r="C58" s="32" t="s">
        <v>533</v>
      </c>
      <c r="D58" s="442" t="s">
        <v>684</v>
      </c>
      <c r="E58" s="79" t="s">
        <v>692</v>
      </c>
      <c r="F58" s="56">
        <f t="shared" si="2"/>
        <v>52</v>
      </c>
      <c r="G58" s="122" t="str">
        <f>IF(((IFERROR(VLOOKUP($B58,'Main Table'!$I$9:$I$531,1,FALSE),"X"))="X"),"","X")</f>
        <v/>
      </c>
      <c r="H58" s="122" t="str">
        <f>IF(((IFERROR(VLOOKUP($B58,'Main Table'!$M$9:$M$531,1,FALSE),"X"))="X"),"","X")</f>
        <v/>
      </c>
      <c r="I58" s="122" t="str">
        <f>IF(((IFERROR(VLOOKUP($B58,'Main Table'!$Q$9:$Q$531,1,FALSE),"X"))="X"),"","X")</f>
        <v/>
      </c>
      <c r="J58" s="122" t="str">
        <f>IF(((IFERROR(VLOOKUP($B58,'Critical Micelle Conc. (CMC)'!$P$9:$P$514,1,FALSE),"X"))="X"),"","X")</f>
        <v/>
      </c>
      <c r="K58" s="122" t="str">
        <f>IF(((IFERROR(VLOOKUP($B58,pKa!$J$11:$J$531,1,FALSE),"X"))="X"),"","X")</f>
        <v/>
      </c>
      <c r="L58" s="122" t="str">
        <f>IF(((IFERROR(VLOOKUP($B58,'Vapor Pressure (VP)'!$N$13:$N$568,1,FALSE),"X"))="X"),"","X")</f>
        <v/>
      </c>
      <c r="M58" s="122" t="str">
        <f>IF(((IFERROR(VLOOKUP($B58,'Solubility (S)'!$P$9:$P$549,1,FALSE),"X"))="X"),"","X")</f>
        <v/>
      </c>
      <c r="N58" s="122" t="str">
        <f>IF(((IFERROR(VLOOKUP($B58,'Henry''s Constant (KH)'!$O$10:$O$502,1,FALSE),"X"))="X"),"","X")</f>
        <v/>
      </c>
      <c r="O58" s="122" t="str">
        <f>IF(((IFERROR(VLOOKUP($B58,'Log Koc'!$H$9:$H$532,1,FALSE),"X"))="X"),"","X")</f>
        <v>X</v>
      </c>
    </row>
    <row r="59" spans="1:15" ht="80" x14ac:dyDescent="0.2">
      <c r="A59" s="450">
        <f t="shared" si="3"/>
        <v>53</v>
      </c>
      <c r="B59" s="32" t="s">
        <v>484</v>
      </c>
      <c r="C59" s="32" t="s">
        <v>533</v>
      </c>
      <c r="D59" s="33" t="s">
        <v>618</v>
      </c>
      <c r="E59" s="33"/>
      <c r="F59" s="56">
        <f t="shared" si="2"/>
        <v>53</v>
      </c>
      <c r="G59" s="122" t="str">
        <f>IF(((IFERROR(VLOOKUP($B59,'Main Table'!$I$9:$I$531,1,FALSE),"X"))="X"),"","X")</f>
        <v/>
      </c>
      <c r="H59" s="122" t="str">
        <f>IF(((IFERROR(VLOOKUP($B59,'Main Table'!$M$9:$M$531,1,FALSE),"X"))="X"),"","X")</f>
        <v/>
      </c>
      <c r="I59" s="122" t="str">
        <f>IF(((IFERROR(VLOOKUP($B59,'Main Table'!$Q$9:$Q$531,1,FALSE),"X"))="X"),"","X")</f>
        <v/>
      </c>
      <c r="J59" s="122" t="str">
        <f>IF(((IFERROR(VLOOKUP($B59,'Critical Micelle Conc. (CMC)'!$P$9:$P$514,1,FALSE),"X"))="X"),"","X")</f>
        <v/>
      </c>
      <c r="K59" s="122" t="str">
        <f>IF(((IFERROR(VLOOKUP($B59,pKa!$J$11:$J$531,1,FALSE),"X"))="X"),"","X")</f>
        <v/>
      </c>
      <c r="L59" s="122" t="str">
        <f>IF(((IFERROR(VLOOKUP($B59,'Vapor Pressure (VP)'!$N$13:$N$568,1,FALSE),"X"))="X"),"","X")</f>
        <v>X</v>
      </c>
      <c r="M59" s="122" t="str">
        <f>IF(((IFERROR(VLOOKUP($B59,'Solubility (S)'!$P$9:$P$549,1,FALSE),"X"))="X"),"","X")</f>
        <v/>
      </c>
      <c r="N59" s="122" t="str">
        <f>IF(((IFERROR(VLOOKUP($B59,'Henry''s Constant (KH)'!$O$10:$O$502,1,FALSE),"X"))="X"),"","X")</f>
        <v>X</v>
      </c>
      <c r="O59" s="122" t="str">
        <f>IF(((IFERROR(VLOOKUP($B59,'Log Koc'!$H$9:$H$532,1,FALSE),"X"))="X"),"","X")</f>
        <v/>
      </c>
    </row>
    <row r="60" spans="1:15" ht="64" x14ac:dyDescent="0.2">
      <c r="A60" s="450">
        <f t="shared" si="3"/>
        <v>54</v>
      </c>
      <c r="B60" s="120" t="s">
        <v>583</v>
      </c>
      <c r="C60" s="32" t="s">
        <v>533</v>
      </c>
      <c r="D60" s="48" t="s">
        <v>623</v>
      </c>
      <c r="E60" s="33"/>
      <c r="F60" s="56">
        <f t="shared" si="2"/>
        <v>54</v>
      </c>
      <c r="G60" s="122" t="str">
        <f>IF(((IFERROR(VLOOKUP($B60,'Main Table'!$I$9:$I$531,1,FALSE),"X"))="X"),"","X")</f>
        <v/>
      </c>
      <c r="H60" s="122" t="str">
        <f>IF(((IFERROR(VLOOKUP($B60,'Main Table'!$M$9:$M$531,1,FALSE),"X"))="X"),"","X")</f>
        <v/>
      </c>
      <c r="I60" s="122" t="str">
        <f>IF(((IFERROR(VLOOKUP($B60,'Main Table'!$Q$9:$Q$531,1,FALSE),"X"))="X"),"","X")</f>
        <v/>
      </c>
      <c r="J60" s="122" t="str">
        <f>IF(((IFERROR(VLOOKUP($B60,'Critical Micelle Conc. (CMC)'!$P$9:$P$514,1,FALSE),"X"))="X"),"","X")</f>
        <v/>
      </c>
      <c r="K60" s="122" t="str">
        <f>IF(((IFERROR(VLOOKUP($B60,pKa!$J$11:$J$531,1,FALSE),"X"))="X"),"","X")</f>
        <v/>
      </c>
      <c r="L60" s="122" t="str">
        <f>IF(((IFERROR(VLOOKUP($B60,'Vapor Pressure (VP)'!$N$13:$N$568,1,FALSE),"X"))="X"),"","X")</f>
        <v/>
      </c>
      <c r="M60" s="122" t="str">
        <f>IF(((IFERROR(VLOOKUP($B60,'Solubility (S)'!$P$9:$P$549,1,FALSE),"X"))="X"),"","X")</f>
        <v/>
      </c>
      <c r="N60" s="122" t="str">
        <f>IF(((IFERROR(VLOOKUP($B60,'Henry''s Constant (KH)'!$O$10:$O$502,1,FALSE),"X"))="X"),"","X")</f>
        <v>X</v>
      </c>
      <c r="O60" s="122" t="str">
        <f>IF(((IFERROR(VLOOKUP($B60,'Log Koc'!$H$9:$H$532,1,FALSE),"X"))="X"),"","X")</f>
        <v/>
      </c>
    </row>
    <row r="61" spans="1:15" ht="64" x14ac:dyDescent="0.2">
      <c r="A61" s="450">
        <f t="shared" si="3"/>
        <v>55</v>
      </c>
      <c r="B61" s="32" t="s">
        <v>468</v>
      </c>
      <c r="C61" s="32" t="s">
        <v>533</v>
      </c>
      <c r="D61" s="35" t="s">
        <v>616</v>
      </c>
      <c r="E61" s="33" t="s">
        <v>95</v>
      </c>
      <c r="F61" s="56">
        <f t="shared" si="2"/>
        <v>55</v>
      </c>
      <c r="G61" s="122" t="str">
        <f>IF(((IFERROR(VLOOKUP($B61,'Main Table'!$I$9:$I$531,1,FALSE),"X"))="X"),"","X")</f>
        <v/>
      </c>
      <c r="H61" s="122" t="str">
        <f>IF(((IFERROR(VLOOKUP($B61,'Main Table'!$M$9:$M$531,1,FALSE),"X"))="X"),"","X")</f>
        <v/>
      </c>
      <c r="I61" s="122" t="str">
        <f>IF(((IFERROR(VLOOKUP($B61,'Main Table'!$Q$9:$Q$531,1,FALSE),"X"))="X"),"","X")</f>
        <v/>
      </c>
      <c r="J61" s="122" t="str">
        <f>IF(((IFERROR(VLOOKUP($B61,'Critical Micelle Conc. (CMC)'!$P$9:$P$514,1,FALSE),"X"))="X"),"","X")</f>
        <v/>
      </c>
      <c r="K61" s="122" t="str">
        <f>IF(((IFERROR(VLOOKUP($B61,pKa!$J$11:$J$531,1,FALSE),"X"))="X"),"","X")</f>
        <v/>
      </c>
      <c r="L61" s="122" t="str">
        <f>IF(((IFERROR(VLOOKUP($B61,'Vapor Pressure (VP)'!$N$13:$N$568,1,FALSE),"X"))="X"),"","X")</f>
        <v/>
      </c>
      <c r="M61" s="122" t="str">
        <f>IF(((IFERROR(VLOOKUP($B61,'Solubility (S)'!$P$9:$P$549,1,FALSE),"X"))="X"),"","X")</f>
        <v>X</v>
      </c>
      <c r="N61" s="122" t="str">
        <f>IF(((IFERROR(VLOOKUP($B61,'Henry''s Constant (KH)'!$O$10:$O$502,1,FALSE),"X"))="X"),"","X")</f>
        <v/>
      </c>
      <c r="O61" s="122" t="str">
        <f>IF(((IFERROR(VLOOKUP($B61,'Log Koc'!$H$9:$H$532,1,FALSE),"X"))="X"),"","X")</f>
        <v>X</v>
      </c>
    </row>
    <row r="62" spans="1:15" ht="48" x14ac:dyDescent="0.2">
      <c r="A62" s="450">
        <f t="shared" si="3"/>
        <v>56</v>
      </c>
      <c r="B62" s="32" t="s">
        <v>469</v>
      </c>
      <c r="C62" s="32" t="s">
        <v>533</v>
      </c>
      <c r="D62" s="33" t="s">
        <v>615</v>
      </c>
      <c r="E62" s="33" t="s">
        <v>93</v>
      </c>
      <c r="F62" s="56">
        <f t="shared" si="2"/>
        <v>56</v>
      </c>
      <c r="G62" s="122" t="str">
        <f>IF(((IFERROR(VLOOKUP($B62,'Main Table'!$I$9:$I$531,1,FALSE),"X"))="X"),"","X")</f>
        <v/>
      </c>
      <c r="H62" s="122" t="str">
        <f>IF(((IFERROR(VLOOKUP($B62,'Main Table'!$M$9:$M$531,1,FALSE),"X"))="X"),"","X")</f>
        <v/>
      </c>
      <c r="I62" s="122" t="str">
        <f>IF(((IFERROR(VLOOKUP($B62,'Main Table'!$Q$9:$Q$531,1,FALSE),"X"))="X"),"","X")</f>
        <v/>
      </c>
      <c r="J62" s="122" t="str">
        <f>IF(((IFERROR(VLOOKUP($B62,'Critical Micelle Conc. (CMC)'!$P$9:$P$514,1,FALSE),"X"))="X"),"","X")</f>
        <v/>
      </c>
      <c r="K62" s="122" t="str">
        <f>IF(((IFERROR(VLOOKUP($B62,pKa!$J$11:$J$531,1,FALSE),"X"))="X"),"","X")</f>
        <v/>
      </c>
      <c r="L62" s="122" t="str">
        <f>IF(((IFERROR(VLOOKUP($B62,'Vapor Pressure (VP)'!$N$13:$N$568,1,FALSE),"X"))="X"),"","X")</f>
        <v/>
      </c>
      <c r="M62" s="122" t="str">
        <f>IF(((IFERROR(VLOOKUP($B62,'Solubility (S)'!$P$9:$P$549,1,FALSE),"X"))="X"),"","X")</f>
        <v>X</v>
      </c>
      <c r="N62" s="122" t="str">
        <f>IF(((IFERROR(VLOOKUP($B62,'Henry''s Constant (KH)'!$O$10:$O$502,1,FALSE),"X"))="X"),"","X")</f>
        <v/>
      </c>
      <c r="O62" s="122" t="str">
        <f>IF(((IFERROR(VLOOKUP($B62,'Log Koc'!$H$9:$H$532,1,FALSE),"X"))="X"),"","X")</f>
        <v>X</v>
      </c>
    </row>
    <row r="63" spans="1:15" ht="48" x14ac:dyDescent="0.2">
      <c r="A63" s="450">
        <f t="shared" si="3"/>
        <v>57</v>
      </c>
      <c r="B63" s="448" t="s">
        <v>779</v>
      </c>
      <c r="C63" s="32" t="s">
        <v>533</v>
      </c>
      <c r="D63" s="303" t="s">
        <v>780</v>
      </c>
      <c r="E63" s="79"/>
      <c r="F63" s="56">
        <f t="shared" si="2"/>
        <v>57</v>
      </c>
      <c r="G63" s="122" t="str">
        <f>IF(((IFERROR(VLOOKUP($B63,'Main Table'!$I$9:$I$531,1,FALSE),"X"))="X"),"","X")</f>
        <v/>
      </c>
      <c r="H63" s="122" t="str">
        <f>IF(((IFERROR(VLOOKUP($B63,'Main Table'!$M$9:$M$531,1,FALSE),"X"))="X"),"","X")</f>
        <v/>
      </c>
      <c r="I63" s="122" t="str">
        <f>IF(((IFERROR(VLOOKUP($B63,'Main Table'!$Q$9:$Q$531,1,FALSE),"X"))="X"),"","X")</f>
        <v/>
      </c>
      <c r="J63" s="122" t="str">
        <f>IF(((IFERROR(VLOOKUP($B63,'Critical Micelle Conc. (CMC)'!$P$9:$P$514,1,FALSE),"X"))="X"),"","X")</f>
        <v>X</v>
      </c>
      <c r="K63" s="122" t="str">
        <f>IF(((IFERROR(VLOOKUP($B63,pKa!$J$11:$J$531,1,FALSE),"X"))="X"),"","X")</f>
        <v>X</v>
      </c>
      <c r="L63" s="122" t="str">
        <f>IF(((IFERROR(VLOOKUP($B63,'Vapor Pressure (VP)'!$N$13:$N$568,1,FALSE),"X"))="X"),"","X")</f>
        <v/>
      </c>
      <c r="M63" s="122" t="str">
        <f>IF(((IFERROR(VLOOKUP($B63,'Solubility (S)'!$P$9:$P$549,1,FALSE),"X"))="X"),"","X")</f>
        <v/>
      </c>
      <c r="N63" s="122" t="str">
        <f>IF(((IFERROR(VLOOKUP($B63,'Henry''s Constant (KH)'!$O$10:$O$502,1,FALSE),"X"))="X"),"","X")</f>
        <v/>
      </c>
      <c r="O63" s="122" t="str">
        <f>IF(((IFERROR(VLOOKUP($B63,'Log Koc'!$H$9:$H$532,1,FALSE),"X"))="X"),"","X")</f>
        <v/>
      </c>
    </row>
    <row r="64" spans="1:15" ht="64" x14ac:dyDescent="0.2">
      <c r="A64" s="450">
        <f t="shared" si="3"/>
        <v>58</v>
      </c>
      <c r="B64" s="446" t="s">
        <v>840</v>
      </c>
      <c r="C64" s="32" t="s">
        <v>533</v>
      </c>
      <c r="D64" s="444" t="s">
        <v>841</v>
      </c>
      <c r="E64" s="79"/>
      <c r="F64" s="56">
        <f t="shared" si="2"/>
        <v>58</v>
      </c>
      <c r="G64" s="122" t="str">
        <f>IF(((IFERROR(VLOOKUP($B64,'Main Table'!$I$9:$I$531,1,FALSE),"X"))="X"),"","X")</f>
        <v/>
      </c>
      <c r="H64" s="122" t="str">
        <f>IF(((IFERROR(VLOOKUP($B64,'Main Table'!$M$9:$M$531,1,FALSE),"X"))="X"),"","X")</f>
        <v/>
      </c>
      <c r="I64" s="122" t="str">
        <f>IF(((IFERROR(VLOOKUP($B64,'Main Table'!$Q$9:$Q$531,1,FALSE),"X"))="X"),"","X")</f>
        <v/>
      </c>
      <c r="J64" s="122" t="str">
        <f>IF(((IFERROR(VLOOKUP($B64,'Critical Micelle Conc. (CMC)'!$P$9:$P$514,1,FALSE),"X"))="X"),"","X")</f>
        <v>X</v>
      </c>
      <c r="K64" s="122" t="str">
        <f>IF(((IFERROR(VLOOKUP($B64,pKa!$J$11:$J$531,1,FALSE),"X"))="X"),"","X")</f>
        <v/>
      </c>
      <c r="L64" s="122" t="str">
        <f>IF(((IFERROR(VLOOKUP($B64,'Vapor Pressure (VP)'!$N$13:$N$568,1,FALSE),"X"))="X"),"","X")</f>
        <v/>
      </c>
      <c r="M64" s="122" t="str">
        <f>IF(((IFERROR(VLOOKUP($B64,'Solubility (S)'!$P$9:$P$549,1,FALSE),"X"))="X"),"","X")</f>
        <v/>
      </c>
      <c r="N64" s="122" t="str">
        <f>IF(((IFERROR(VLOOKUP($B64,'Henry''s Constant (KH)'!$O$10:$O$502,1,FALSE),"X"))="X"),"","X")</f>
        <v/>
      </c>
      <c r="O64" s="122" t="str">
        <f>IF(((IFERROR(VLOOKUP($B64,'Log Koc'!$H$9:$H$532,1,FALSE),"X"))="X"),"","X")</f>
        <v/>
      </c>
    </row>
    <row r="65" spans="1:15" ht="48" x14ac:dyDescent="0.2">
      <c r="A65" s="450">
        <f t="shared" si="3"/>
        <v>59</v>
      </c>
      <c r="B65" s="31" t="s">
        <v>507</v>
      </c>
      <c r="C65" s="32" t="s">
        <v>533</v>
      </c>
      <c r="D65" s="34" t="s">
        <v>617</v>
      </c>
      <c r="E65" s="33" t="s">
        <v>524</v>
      </c>
      <c r="F65" s="56">
        <f t="shared" si="2"/>
        <v>59</v>
      </c>
      <c r="G65" s="122" t="str">
        <f>IF(((IFERROR(VLOOKUP($B65,'Main Table'!$I$9:$I$531,1,FALSE),"X"))="X"),"","X")</f>
        <v/>
      </c>
      <c r="H65" s="122" t="str">
        <f>IF(((IFERROR(VLOOKUP($B65,'Main Table'!$M$9:$M$531,1,FALSE),"X"))="X"),"","X")</f>
        <v/>
      </c>
      <c r="I65" s="122" t="str">
        <f>IF(((IFERROR(VLOOKUP($B65,'Main Table'!$Q$9:$Q$531,1,FALSE),"X"))="X"),"","X")</f>
        <v/>
      </c>
      <c r="J65" s="122" t="str">
        <f>IF(((IFERROR(VLOOKUP($B65,'Critical Micelle Conc. (CMC)'!$P$9:$P$514,1,FALSE),"X"))="X"),"","X")</f>
        <v/>
      </c>
      <c r="K65" s="122" t="str">
        <f>IF(((IFERROR(VLOOKUP($B65,pKa!$J$11:$J$531,1,FALSE),"X"))="X"),"","X")</f>
        <v/>
      </c>
      <c r="L65" s="122" t="str">
        <f>IF(((IFERROR(VLOOKUP($B65,'Vapor Pressure (VP)'!$N$13:$N$568,1,FALSE),"X"))="X"),"","X")</f>
        <v/>
      </c>
      <c r="M65" s="122" t="str">
        <f>IF(((IFERROR(VLOOKUP($B65,'Solubility (S)'!$P$9:$P$549,1,FALSE),"X"))="X"),"","X")</f>
        <v/>
      </c>
      <c r="N65" s="122" t="str">
        <f>IF(((IFERROR(VLOOKUP($B65,'Henry''s Constant (KH)'!$O$10:$O$502,1,FALSE),"X"))="X"),"","X")</f>
        <v/>
      </c>
      <c r="O65" s="122" t="str">
        <f>IF(((IFERROR(VLOOKUP($B65,'Log Koc'!$H$9:$H$532,1,FALSE),"X"))="X"),"","X")</f>
        <v>X</v>
      </c>
    </row>
    <row r="66" spans="1:15" ht="64" x14ac:dyDescent="0.2">
      <c r="A66" s="450">
        <f t="shared" si="3"/>
        <v>60</v>
      </c>
      <c r="B66" s="32" t="s">
        <v>480</v>
      </c>
      <c r="C66" s="32" t="s">
        <v>533</v>
      </c>
      <c r="D66" s="33" t="s">
        <v>614</v>
      </c>
      <c r="E66" s="33"/>
      <c r="F66" s="56">
        <f t="shared" si="2"/>
        <v>60</v>
      </c>
      <c r="G66" s="122" t="str">
        <f>IF(((IFERROR(VLOOKUP($B66,'Main Table'!$I$9:$I$531,1,FALSE),"X"))="X"),"","X")</f>
        <v/>
      </c>
      <c r="H66" s="122" t="str">
        <f>IF(((IFERROR(VLOOKUP($B66,'Main Table'!$M$9:$M$531,1,FALSE),"X"))="X"),"","X")</f>
        <v/>
      </c>
      <c r="I66" s="122" t="str">
        <f>IF(((IFERROR(VLOOKUP($B66,'Main Table'!$Q$9:$Q$531,1,FALSE),"X"))="X"),"","X")</f>
        <v/>
      </c>
      <c r="J66" s="122" t="str">
        <f>IF(((IFERROR(VLOOKUP($B66,'Critical Micelle Conc. (CMC)'!$P$9:$P$514,1,FALSE),"X"))="X"),"","X")</f>
        <v/>
      </c>
      <c r="K66" s="122" t="str">
        <f>IF(((IFERROR(VLOOKUP($B66,pKa!$J$11:$J$531,1,FALSE),"X"))="X"),"","X")</f>
        <v>X</v>
      </c>
      <c r="L66" s="122" t="str">
        <f>IF(((IFERROR(VLOOKUP($B66,'Vapor Pressure (VP)'!$N$13:$N$568,1,FALSE),"X"))="X"),"","X")</f>
        <v/>
      </c>
      <c r="M66" s="122" t="str">
        <f>IF(((IFERROR(VLOOKUP($B66,'Solubility (S)'!$P$9:$P$549,1,FALSE),"X"))="X"),"","X")</f>
        <v/>
      </c>
      <c r="N66" s="122" t="str">
        <f>IF(((IFERROR(VLOOKUP($B66,'Henry''s Constant (KH)'!$O$10:$O$502,1,FALSE),"X"))="X"),"","X")</f>
        <v/>
      </c>
      <c r="O66" s="122" t="str">
        <f>IF(((IFERROR(VLOOKUP($B66,'Log Koc'!$H$9:$H$532,1,FALSE),"X"))="X"),"","X")</f>
        <v/>
      </c>
    </row>
    <row r="67" spans="1:15" ht="96" x14ac:dyDescent="0.2">
      <c r="A67" s="450">
        <f t="shared" si="3"/>
        <v>61</v>
      </c>
      <c r="B67" s="30" t="s">
        <v>515</v>
      </c>
      <c r="C67" s="32" t="s">
        <v>533</v>
      </c>
      <c r="D67" s="34" t="s">
        <v>603</v>
      </c>
      <c r="E67" s="33" t="s">
        <v>165</v>
      </c>
      <c r="F67" s="56">
        <f t="shared" si="2"/>
        <v>61</v>
      </c>
      <c r="G67" s="122" t="str">
        <f>IF(((IFERROR(VLOOKUP($B67,'Main Table'!$I$9:$I$531,1,FALSE),"X"))="X"),"","X")</f>
        <v/>
      </c>
      <c r="H67" s="122" t="str">
        <f>IF(((IFERROR(VLOOKUP($B67,'Main Table'!$M$9:$M$531,1,FALSE),"X"))="X"),"","X")</f>
        <v/>
      </c>
      <c r="I67" s="122" t="str">
        <f>IF(((IFERROR(VLOOKUP($B67,'Main Table'!$Q$9:$Q$531,1,FALSE),"X"))="X"),"","X")</f>
        <v/>
      </c>
      <c r="J67" s="122" t="str">
        <f>IF(((IFERROR(VLOOKUP($B67,'Critical Micelle Conc. (CMC)'!$P$9:$P$514,1,FALSE),"X"))="X"),"","X")</f>
        <v/>
      </c>
      <c r="K67" s="122" t="str">
        <f>IF(((IFERROR(VLOOKUP($B67,pKa!$J$11:$J$531,1,FALSE),"X"))="X"),"","X")</f>
        <v/>
      </c>
      <c r="L67" s="122" t="str">
        <f>IF(((IFERROR(VLOOKUP($B67,'Vapor Pressure (VP)'!$N$13:$N$568,1,FALSE),"X"))="X"),"","X")</f>
        <v/>
      </c>
      <c r="M67" s="122" t="str">
        <f>IF(((IFERROR(VLOOKUP($B67,'Solubility (S)'!$P$9:$P$549,1,FALSE),"X"))="X"),"","X")</f>
        <v/>
      </c>
      <c r="N67" s="122" t="str">
        <f>IF(((IFERROR(VLOOKUP($B67,'Henry''s Constant (KH)'!$O$10:$O$502,1,FALSE),"X"))="X"),"","X")</f>
        <v/>
      </c>
      <c r="O67" s="122" t="str">
        <f>IF(((IFERROR(VLOOKUP($B67,'Log Koc'!$H$9:$H$532,1,FALSE),"X"))="X"),"","X")</f>
        <v>X</v>
      </c>
    </row>
    <row r="68" spans="1:15" ht="80" x14ac:dyDescent="0.2">
      <c r="A68" s="450">
        <f t="shared" si="3"/>
        <v>62</v>
      </c>
      <c r="B68" s="31" t="s">
        <v>521</v>
      </c>
      <c r="C68" s="32" t="s">
        <v>533</v>
      </c>
      <c r="D68" s="34" t="s">
        <v>613</v>
      </c>
      <c r="E68" s="33" t="s">
        <v>169</v>
      </c>
      <c r="F68" s="56">
        <f t="shared" si="2"/>
        <v>62</v>
      </c>
      <c r="G68" s="122" t="str">
        <f>IF(((IFERROR(VLOOKUP($B68,'Main Table'!$I$9:$I$531,1,FALSE),"X"))="X"),"","X")</f>
        <v/>
      </c>
      <c r="H68" s="122" t="str">
        <f>IF(((IFERROR(VLOOKUP($B68,'Main Table'!$M$9:$M$531,1,FALSE),"X"))="X"),"","X")</f>
        <v/>
      </c>
      <c r="I68" s="122" t="str">
        <f>IF(((IFERROR(VLOOKUP($B68,'Main Table'!$Q$9:$Q$531,1,FALSE),"X"))="X"),"","X")</f>
        <v/>
      </c>
      <c r="J68" s="122" t="str">
        <f>IF(((IFERROR(VLOOKUP($B68,'Critical Micelle Conc. (CMC)'!$P$9:$P$514,1,FALSE),"X"))="X"),"","X")</f>
        <v/>
      </c>
      <c r="K68" s="122" t="str">
        <f>IF(((IFERROR(VLOOKUP($B68,pKa!$J$11:$J$531,1,FALSE),"X"))="X"),"","X")</f>
        <v/>
      </c>
      <c r="L68" s="122" t="str">
        <f>IF(((IFERROR(VLOOKUP($B68,'Vapor Pressure (VP)'!$N$13:$N$568,1,FALSE),"X"))="X"),"","X")</f>
        <v/>
      </c>
      <c r="M68" s="122" t="str">
        <f>IF(((IFERROR(VLOOKUP($B68,'Solubility (S)'!$P$9:$P$549,1,FALSE),"X"))="X"),"","X")</f>
        <v/>
      </c>
      <c r="N68" s="122" t="str">
        <f>IF(((IFERROR(VLOOKUP($B68,'Henry''s Constant (KH)'!$O$10:$O$502,1,FALSE),"X"))="X"),"","X")</f>
        <v/>
      </c>
      <c r="O68" s="122" t="str">
        <f>IF(((IFERROR(VLOOKUP($B68,'Log Koc'!$H$9:$H$532,1,FALSE),"X"))="X"),"","X")</f>
        <v>X</v>
      </c>
    </row>
    <row r="69" spans="1:15" ht="80" x14ac:dyDescent="0.2">
      <c r="A69" s="450">
        <f t="shared" si="3"/>
        <v>63</v>
      </c>
      <c r="B69" s="31" t="s">
        <v>520</v>
      </c>
      <c r="C69" s="32" t="s">
        <v>533</v>
      </c>
      <c r="D69" s="34" t="s">
        <v>604</v>
      </c>
      <c r="E69" s="33" t="s">
        <v>169</v>
      </c>
      <c r="F69" s="56">
        <f t="shared" si="2"/>
        <v>63</v>
      </c>
      <c r="G69" s="122" t="str">
        <f>IF(((IFERROR(VLOOKUP($B69,'Main Table'!$I$9:$I$531,1,FALSE),"X"))="X"),"","X")</f>
        <v/>
      </c>
      <c r="H69" s="122" t="str">
        <f>IF(((IFERROR(VLOOKUP($B69,'Main Table'!$M$9:$M$531,1,FALSE),"X"))="X"),"","X")</f>
        <v/>
      </c>
      <c r="I69" s="122" t="str">
        <f>IF(((IFERROR(VLOOKUP($B69,'Main Table'!$Q$9:$Q$531,1,FALSE),"X"))="X"),"","X")</f>
        <v/>
      </c>
      <c r="J69" s="122" t="str">
        <f>IF(((IFERROR(VLOOKUP($B69,'Critical Micelle Conc. (CMC)'!$P$9:$P$514,1,FALSE),"X"))="X"),"","X")</f>
        <v/>
      </c>
      <c r="K69" s="122" t="str">
        <f>IF(((IFERROR(VLOOKUP($B69,pKa!$J$11:$J$531,1,FALSE),"X"))="X"),"","X")</f>
        <v/>
      </c>
      <c r="L69" s="122" t="str">
        <f>IF(((IFERROR(VLOOKUP($B69,'Vapor Pressure (VP)'!$N$13:$N$568,1,FALSE),"X"))="X"),"","X")</f>
        <v/>
      </c>
      <c r="M69" s="122" t="str">
        <f>IF(((IFERROR(VLOOKUP($B69,'Solubility (S)'!$P$9:$P$549,1,FALSE),"X"))="X"),"","X")</f>
        <v/>
      </c>
      <c r="N69" s="122" t="str">
        <f>IF(((IFERROR(VLOOKUP($B69,'Henry''s Constant (KH)'!$O$10:$O$502,1,FALSE),"X"))="X"),"","X")</f>
        <v/>
      </c>
      <c r="O69" s="122" t="str">
        <f>IF(((IFERROR(VLOOKUP($B69,'Log Koc'!$H$9:$H$532,1,FALSE),"X"))="X"),"","X")</f>
        <v>X</v>
      </c>
    </row>
    <row r="70" spans="1:15" ht="64" x14ac:dyDescent="0.2">
      <c r="A70" s="450">
        <f t="shared" si="3"/>
        <v>64</v>
      </c>
      <c r="B70" s="31" t="s">
        <v>584</v>
      </c>
      <c r="C70" s="32" t="s">
        <v>533</v>
      </c>
      <c r="D70" s="34" t="s">
        <v>605</v>
      </c>
      <c r="E70" s="33" t="s">
        <v>164</v>
      </c>
      <c r="F70" s="56">
        <f t="shared" si="2"/>
        <v>64</v>
      </c>
      <c r="G70" s="122" t="str">
        <f>IF(((IFERROR(VLOOKUP($B70,'Main Table'!$I$9:$I$531,1,FALSE),"X"))="X"),"","X")</f>
        <v/>
      </c>
      <c r="H70" s="122" t="str">
        <f>IF(((IFERROR(VLOOKUP($B70,'Main Table'!$M$9:$M$531,1,FALSE),"X"))="X"),"","X")</f>
        <v/>
      </c>
      <c r="I70" s="122" t="str">
        <f>IF(((IFERROR(VLOOKUP($B70,'Main Table'!$Q$9:$Q$531,1,FALSE),"X"))="X"),"","X")</f>
        <v/>
      </c>
      <c r="J70" s="122" t="str">
        <f>IF(((IFERROR(VLOOKUP($B70,'Critical Micelle Conc. (CMC)'!$P$9:$P$514,1,FALSE),"X"))="X"),"","X")</f>
        <v/>
      </c>
      <c r="K70" s="122" t="str">
        <f>IF(((IFERROR(VLOOKUP($B70,pKa!$J$11:$J$531,1,FALSE),"X"))="X"),"","X")</f>
        <v/>
      </c>
      <c r="L70" s="122" t="str">
        <f>IF(((IFERROR(VLOOKUP($B70,'Vapor Pressure (VP)'!$N$13:$N$568,1,FALSE),"X"))="X"),"","X")</f>
        <v/>
      </c>
      <c r="M70" s="122" t="str">
        <f>IF(((IFERROR(VLOOKUP($B70,'Solubility (S)'!$P$9:$P$549,1,FALSE),"X"))="X"),"","X")</f>
        <v/>
      </c>
      <c r="N70" s="122" t="str">
        <f>IF(((IFERROR(VLOOKUP($B70,'Henry''s Constant (KH)'!$O$10:$O$502,1,FALSE),"X"))="X"),"","X")</f>
        <v/>
      </c>
      <c r="O70" s="122" t="str">
        <f>IF(((IFERROR(VLOOKUP($B70,'Log Koc'!$H$9:$H$532,1,FALSE),"X"))="X"),"","X")</f>
        <v>X</v>
      </c>
    </row>
    <row r="71" spans="1:15" ht="64" x14ac:dyDescent="0.2">
      <c r="A71" s="450">
        <f t="shared" si="3"/>
        <v>65</v>
      </c>
      <c r="B71" s="31" t="s">
        <v>522</v>
      </c>
      <c r="C71" s="32" t="s">
        <v>533</v>
      </c>
      <c r="D71" s="34" t="s">
        <v>606</v>
      </c>
      <c r="E71" s="33" t="s">
        <v>465</v>
      </c>
      <c r="F71" s="56">
        <f t="shared" ref="F71:F103" si="4">A71</f>
        <v>65</v>
      </c>
      <c r="G71" s="122" t="str">
        <f>IF(((IFERROR(VLOOKUP($B71,'Main Table'!$I$9:$I$531,1,FALSE),"X"))="X"),"","X")</f>
        <v/>
      </c>
      <c r="H71" s="122" t="str">
        <f>IF(((IFERROR(VLOOKUP($B71,'Main Table'!$M$9:$M$531,1,FALSE),"X"))="X"),"","X")</f>
        <v/>
      </c>
      <c r="I71" s="122" t="str">
        <f>IF(((IFERROR(VLOOKUP($B71,'Main Table'!$Q$9:$Q$531,1,FALSE),"X"))="X"),"","X")</f>
        <v/>
      </c>
      <c r="J71" s="122" t="str">
        <f>IF(((IFERROR(VLOOKUP($B71,'Critical Micelle Conc. (CMC)'!$P$9:$P$514,1,FALSE),"X"))="X"),"","X")</f>
        <v/>
      </c>
      <c r="K71" s="122" t="str">
        <f>IF(((IFERROR(VLOOKUP($B71,pKa!$J$11:$J$531,1,FALSE),"X"))="X"),"","X")</f>
        <v/>
      </c>
      <c r="L71" s="122" t="str">
        <f>IF(((IFERROR(VLOOKUP($B71,'Vapor Pressure (VP)'!$N$13:$N$568,1,FALSE),"X"))="X"),"","X")</f>
        <v/>
      </c>
      <c r="M71" s="122" t="str">
        <f>IF(((IFERROR(VLOOKUP($B71,'Solubility (S)'!$P$9:$P$549,1,FALSE),"X"))="X"),"","X")</f>
        <v/>
      </c>
      <c r="N71" s="122" t="str">
        <f>IF(((IFERROR(VLOOKUP($B71,'Henry''s Constant (KH)'!$O$10:$O$502,1,FALSE),"X"))="X"),"","X")</f>
        <v/>
      </c>
      <c r="O71" s="122" t="str">
        <f>IF(((IFERROR(VLOOKUP($B71,'Log Koc'!$H$9:$H$532,1,FALSE),"X"))="X"),"","X")</f>
        <v>X</v>
      </c>
    </row>
    <row r="72" spans="1:15" ht="80" x14ac:dyDescent="0.2">
      <c r="A72" s="450">
        <f t="shared" ref="A72:A101" si="5">A71+1</f>
        <v>66</v>
      </c>
      <c r="B72" s="30" t="s">
        <v>517</v>
      </c>
      <c r="C72" s="32" t="s">
        <v>533</v>
      </c>
      <c r="D72" s="34" t="s">
        <v>607</v>
      </c>
      <c r="E72" s="33" t="s">
        <v>166</v>
      </c>
      <c r="F72" s="56">
        <f t="shared" si="4"/>
        <v>66</v>
      </c>
      <c r="G72" s="122" t="str">
        <f>IF(((IFERROR(VLOOKUP($B72,'Main Table'!$I$9:$I$531,1,FALSE),"X"))="X"),"","X")</f>
        <v/>
      </c>
      <c r="H72" s="122" t="str">
        <f>IF(((IFERROR(VLOOKUP($B72,'Main Table'!$M$9:$M$531,1,FALSE),"X"))="X"),"","X")</f>
        <v/>
      </c>
      <c r="I72" s="122" t="str">
        <f>IF(((IFERROR(VLOOKUP($B72,'Main Table'!$Q$9:$Q$531,1,FALSE),"X"))="X"),"","X")</f>
        <v/>
      </c>
      <c r="J72" s="122" t="str">
        <f>IF(((IFERROR(VLOOKUP($B72,'Critical Micelle Conc. (CMC)'!$P$9:$P$514,1,FALSE),"X"))="X"),"","X")</f>
        <v/>
      </c>
      <c r="K72" s="122" t="str">
        <f>IF(((IFERROR(VLOOKUP($B72,pKa!$J$11:$J$531,1,FALSE),"X"))="X"),"","X")</f>
        <v/>
      </c>
      <c r="L72" s="122" t="str">
        <f>IF(((IFERROR(VLOOKUP($B72,'Vapor Pressure (VP)'!$N$13:$N$568,1,FALSE),"X"))="X"),"","X")</f>
        <v/>
      </c>
      <c r="M72" s="122" t="str">
        <f>IF(((IFERROR(VLOOKUP($B72,'Solubility (S)'!$P$9:$P$549,1,FALSE),"X"))="X"),"","X")</f>
        <v/>
      </c>
      <c r="N72" s="122" t="str">
        <f>IF(((IFERROR(VLOOKUP($B72,'Henry''s Constant (KH)'!$O$10:$O$502,1,FALSE),"X"))="X"),"","X")</f>
        <v/>
      </c>
      <c r="O72" s="122" t="str">
        <f>IF(((IFERROR(VLOOKUP($B72,'Log Koc'!$H$9:$H$532,1,FALSE),"X"))="X"),"","X")</f>
        <v>X</v>
      </c>
    </row>
    <row r="73" spans="1:15" ht="80" x14ac:dyDescent="0.2">
      <c r="A73" s="450">
        <f t="shared" si="5"/>
        <v>67</v>
      </c>
      <c r="B73" s="30" t="s">
        <v>514</v>
      </c>
      <c r="C73" s="32" t="s">
        <v>533</v>
      </c>
      <c r="D73" s="34" t="s">
        <v>608</v>
      </c>
      <c r="E73" s="33" t="s">
        <v>529</v>
      </c>
      <c r="F73" s="56">
        <f t="shared" si="4"/>
        <v>67</v>
      </c>
      <c r="G73" s="122" t="str">
        <f>IF(((IFERROR(VLOOKUP($B73,'Main Table'!$I$9:$I$531,1,FALSE),"X"))="X"),"","X")</f>
        <v/>
      </c>
      <c r="H73" s="122" t="str">
        <f>IF(((IFERROR(VLOOKUP($B73,'Main Table'!$M$9:$M$531,1,FALSE),"X"))="X"),"","X")</f>
        <v/>
      </c>
      <c r="I73" s="122" t="str">
        <f>IF(((IFERROR(VLOOKUP($B73,'Main Table'!$Q$9:$Q$531,1,FALSE),"X"))="X"),"","X")</f>
        <v/>
      </c>
      <c r="J73" s="122" t="str">
        <f>IF(((IFERROR(VLOOKUP($B73,'Critical Micelle Conc. (CMC)'!$P$9:$P$514,1,FALSE),"X"))="X"),"","X")</f>
        <v/>
      </c>
      <c r="K73" s="122" t="str">
        <f>IF(((IFERROR(VLOOKUP($B73,pKa!$J$11:$J$531,1,FALSE),"X"))="X"),"","X")</f>
        <v/>
      </c>
      <c r="L73" s="122" t="str">
        <f>IF(((IFERROR(VLOOKUP($B73,'Vapor Pressure (VP)'!$N$13:$N$568,1,FALSE),"X"))="X"),"","X")</f>
        <v/>
      </c>
      <c r="M73" s="122" t="str">
        <f>IF(((IFERROR(VLOOKUP($B73,'Solubility (S)'!$P$9:$P$549,1,FALSE),"X"))="X"),"","X")</f>
        <v/>
      </c>
      <c r="N73" s="122" t="str">
        <f>IF(((IFERROR(VLOOKUP($B73,'Henry''s Constant (KH)'!$O$10:$O$502,1,FALSE),"X"))="X"),"","X")</f>
        <v/>
      </c>
      <c r="O73" s="122" t="str">
        <f>IF(((IFERROR(VLOOKUP($B73,'Log Koc'!$H$9:$H$532,1,FALSE),"X"))="X"),"","X")</f>
        <v>X</v>
      </c>
    </row>
    <row r="74" spans="1:15" ht="80" x14ac:dyDescent="0.2">
      <c r="A74" s="450">
        <f t="shared" si="5"/>
        <v>68</v>
      </c>
      <c r="B74" s="431" t="s">
        <v>665</v>
      </c>
      <c r="C74" s="32" t="s">
        <v>533</v>
      </c>
      <c r="D74" s="442" t="s">
        <v>671</v>
      </c>
      <c r="E74" s="79"/>
      <c r="F74" s="56">
        <f t="shared" si="4"/>
        <v>68</v>
      </c>
      <c r="G74" s="122" t="str">
        <f>IF(((IFERROR(VLOOKUP($B74,'Main Table'!$I$9:$I$531,1,FALSE),"X"))="X"),"","X")</f>
        <v/>
      </c>
      <c r="H74" s="122" t="str">
        <f>IF(((IFERROR(VLOOKUP($B74,'Main Table'!$M$9:$M$531,1,FALSE),"X"))="X"),"","X")</f>
        <v/>
      </c>
      <c r="I74" s="122" t="str">
        <f>IF(((IFERROR(VLOOKUP($B74,'Main Table'!$Q$9:$Q$531,1,FALSE),"X"))="X"),"","X")</f>
        <v/>
      </c>
      <c r="J74" s="122" t="str">
        <f>IF(((IFERROR(VLOOKUP($B74,'Critical Micelle Conc. (CMC)'!$P$9:$P$514,1,FALSE),"X"))="X"),"","X")</f>
        <v/>
      </c>
      <c r="K74" s="122" t="str">
        <f>IF(((IFERROR(VLOOKUP($B74,pKa!$J$11:$J$531,1,FALSE),"X"))="X"),"","X")</f>
        <v/>
      </c>
      <c r="L74" s="122" t="str">
        <f>IF(((IFERROR(VLOOKUP($B74,'Vapor Pressure (VP)'!$N$13:$N$568,1,FALSE),"X"))="X"),"","X")</f>
        <v/>
      </c>
      <c r="M74" s="122" t="str">
        <f>IF(((IFERROR(VLOOKUP($B74,'Solubility (S)'!$P$9:$P$549,1,FALSE),"X"))="X"),"","X")</f>
        <v/>
      </c>
      <c r="N74" s="122" t="str">
        <f>IF(((IFERROR(VLOOKUP($B74,'Henry''s Constant (KH)'!$O$10:$O$502,1,FALSE),"X"))="X"),"","X")</f>
        <v>X</v>
      </c>
      <c r="O74" s="122" t="str">
        <f>IF(((IFERROR(VLOOKUP($B74,'Log Koc'!$H$9:$H$532,1,FALSE),"X"))="X"),"","X")</f>
        <v/>
      </c>
    </row>
    <row r="75" spans="1:15" ht="48" x14ac:dyDescent="0.2">
      <c r="A75" s="450">
        <f t="shared" si="5"/>
        <v>69</v>
      </c>
      <c r="B75" s="32" t="s">
        <v>471</v>
      </c>
      <c r="C75" s="32" t="s">
        <v>532</v>
      </c>
      <c r="D75" s="33" t="s">
        <v>609</v>
      </c>
      <c r="E75" s="33"/>
      <c r="F75" s="56">
        <f t="shared" si="4"/>
        <v>69</v>
      </c>
      <c r="G75" s="122" t="str">
        <f>IF(((IFERROR(VLOOKUP($B75,'Main Table'!$I$9:$I$531,1,FALSE),"X"))="X"),"","X")</f>
        <v/>
      </c>
      <c r="H75" s="122" t="str">
        <f>IF(((IFERROR(VLOOKUP($B75,'Main Table'!$M$9:$M$531,1,FALSE),"X"))="X"),"","X")</f>
        <v/>
      </c>
      <c r="I75" s="122" t="str">
        <f>IF(((IFERROR(VLOOKUP($B75,'Main Table'!$Q$9:$Q$531,1,FALSE),"X"))="X"),"","X")</f>
        <v/>
      </c>
      <c r="J75" s="122" t="str">
        <f>IF(((IFERROR(VLOOKUP($B75,'Critical Micelle Conc. (CMC)'!$P$9:$P$514,1,FALSE),"X"))="X"),"","X")</f>
        <v/>
      </c>
      <c r="K75" s="122" t="str">
        <f>IF(((IFERROR(VLOOKUP($B75,pKa!$J$11:$J$531,1,FALSE),"X"))="X"),"","X")</f>
        <v/>
      </c>
      <c r="L75" s="122" t="str">
        <f>IF(((IFERROR(VLOOKUP($B75,'Vapor Pressure (VP)'!$N$13:$N$568,1,FALSE),"X"))="X"),"","X")</f>
        <v>X</v>
      </c>
      <c r="M75" s="122" t="str">
        <f>IF(((IFERROR(VLOOKUP($B75,'Solubility (S)'!$P$9:$P$549,1,FALSE),"X"))="X"),"","X")</f>
        <v>X</v>
      </c>
      <c r="N75" s="122" t="str">
        <f>IF(((IFERROR(VLOOKUP($B75,'Henry''s Constant (KH)'!$O$10:$O$502,1,FALSE),"X"))="X"),"","X")</f>
        <v/>
      </c>
      <c r="O75" s="122" t="str">
        <f>IF(((IFERROR(VLOOKUP($B75,'Log Koc'!$H$9:$H$532,1,FALSE),"X"))="X"),"","X")</f>
        <v/>
      </c>
    </row>
    <row r="76" spans="1:15" ht="80" x14ac:dyDescent="0.2">
      <c r="A76" s="450">
        <f t="shared" si="5"/>
        <v>70</v>
      </c>
      <c r="B76" s="121" t="s">
        <v>578</v>
      </c>
      <c r="C76" s="32" t="s">
        <v>533</v>
      </c>
      <c r="D76" s="48" t="s">
        <v>610</v>
      </c>
      <c r="E76" s="33"/>
      <c r="F76" s="56">
        <f t="shared" si="4"/>
        <v>70</v>
      </c>
      <c r="G76" s="122" t="str">
        <f>IF(((IFERROR(VLOOKUP($B76,'Main Table'!$I$9:$I$531,1,FALSE),"X"))="X"),"","X")</f>
        <v/>
      </c>
      <c r="H76" s="122" t="str">
        <f>IF(((IFERROR(VLOOKUP($B76,'Main Table'!$M$9:$M$531,1,FALSE),"X"))="X"),"","X")</f>
        <v/>
      </c>
      <c r="I76" s="122" t="str">
        <f>IF(((IFERROR(VLOOKUP($B76,'Main Table'!$Q$9:$Q$531,1,FALSE),"X"))="X"),"","X")</f>
        <v/>
      </c>
      <c r="J76" s="122" t="str">
        <f>IF(((IFERROR(VLOOKUP($B76,'Critical Micelle Conc. (CMC)'!$P$9:$P$514,1,FALSE),"X"))="X"),"","X")</f>
        <v/>
      </c>
      <c r="K76" s="122" t="str">
        <f>IF(((IFERROR(VLOOKUP($B76,pKa!$J$11:$J$531,1,FALSE),"X"))="X"),"","X")</f>
        <v/>
      </c>
      <c r="L76" s="122" t="str">
        <f>IF(((IFERROR(VLOOKUP($B76,'Vapor Pressure (VP)'!$N$13:$N$568,1,FALSE),"X"))="X"),"","X")</f>
        <v/>
      </c>
      <c r="M76" s="122" t="str">
        <f>IF(((IFERROR(VLOOKUP($B76,'Solubility (S)'!$P$9:$P$549,1,FALSE),"X"))="X"),"","X")</f>
        <v/>
      </c>
      <c r="N76" s="122" t="str">
        <f>IF(((IFERROR(VLOOKUP($B76,'Henry''s Constant (KH)'!$O$10:$O$502,1,FALSE),"X"))="X"),"","X")</f>
        <v>X</v>
      </c>
      <c r="O76" s="122" t="str">
        <f>IF(((IFERROR(VLOOKUP($B76,'Log Koc'!$H$9:$H$532,1,FALSE),"X"))="X"),"","X")</f>
        <v/>
      </c>
    </row>
    <row r="77" spans="1:15" ht="96" x14ac:dyDescent="0.2">
      <c r="A77" s="450">
        <f t="shared" si="5"/>
        <v>71</v>
      </c>
      <c r="B77" s="121" t="s">
        <v>591</v>
      </c>
      <c r="C77" s="32" t="s">
        <v>533</v>
      </c>
      <c r="D77" s="48" t="s">
        <v>611</v>
      </c>
      <c r="E77" s="33"/>
      <c r="F77" s="56">
        <f t="shared" si="4"/>
        <v>71</v>
      </c>
      <c r="G77" s="122" t="str">
        <f>IF(((IFERROR(VLOOKUP($B77,'Main Table'!$I$9:$I$531,1,FALSE),"X"))="X"),"","X")</f>
        <v/>
      </c>
      <c r="H77" s="122" t="str">
        <f>IF(((IFERROR(VLOOKUP($B77,'Main Table'!$M$9:$M$531,1,FALSE),"X"))="X"),"","X")</f>
        <v/>
      </c>
      <c r="I77" s="122" t="str">
        <f>IF(((IFERROR(VLOOKUP($B77,'Main Table'!$Q$9:$Q$531,1,FALSE),"X"))="X"),"","X")</f>
        <v/>
      </c>
      <c r="J77" s="122" t="str">
        <f>IF(((IFERROR(VLOOKUP($B77,'Critical Micelle Conc. (CMC)'!$P$9:$P$514,1,FALSE),"X"))="X"),"","X")</f>
        <v/>
      </c>
      <c r="K77" s="122" t="str">
        <f>IF(((IFERROR(VLOOKUP($B77,pKa!$J$11:$J$531,1,FALSE),"X"))="X"),"","X")</f>
        <v/>
      </c>
      <c r="L77" s="122" t="str">
        <f>IF(((IFERROR(VLOOKUP($B77,'Vapor Pressure (VP)'!$N$13:$N$568,1,FALSE),"X"))="X"),"","X")</f>
        <v/>
      </c>
      <c r="M77" s="122" t="str">
        <f>IF(((IFERROR(VLOOKUP($B77,'Solubility (S)'!$P$9:$P$549,1,FALSE),"X"))="X"),"","X")</f>
        <v/>
      </c>
      <c r="N77" s="122" t="str">
        <f>IF(((IFERROR(VLOOKUP($B77,'Henry''s Constant (KH)'!$O$10:$O$502,1,FALSE),"X"))="X"),"","X")</f>
        <v>X</v>
      </c>
      <c r="O77" s="122" t="str">
        <f>IF(((IFERROR(VLOOKUP($B77,'Log Koc'!$H$9:$H$532,1,FALSE),"X"))="X"),"","X")</f>
        <v/>
      </c>
    </row>
    <row r="78" spans="1:15" ht="96" x14ac:dyDescent="0.2">
      <c r="A78" s="450">
        <f t="shared" si="5"/>
        <v>72</v>
      </c>
      <c r="B78" s="446" t="s">
        <v>834</v>
      </c>
      <c r="C78" s="32" t="s">
        <v>533</v>
      </c>
      <c r="D78" s="48" t="s">
        <v>835</v>
      </c>
      <c r="E78" s="33"/>
      <c r="F78" s="56">
        <f t="shared" si="4"/>
        <v>72</v>
      </c>
      <c r="G78" s="122" t="str">
        <f>IF(((IFERROR(VLOOKUP($B78,'Main Table'!$I$9:$I$531,1,FALSE),"X"))="X"),"","X")</f>
        <v/>
      </c>
      <c r="H78" s="122" t="str">
        <f>IF(((IFERROR(VLOOKUP($B78,'Main Table'!$M$9:$M$531,1,FALSE),"X"))="X"),"","X")</f>
        <v/>
      </c>
      <c r="I78" s="122" t="str">
        <f>IF(((IFERROR(VLOOKUP($B78,'Main Table'!$Q$9:$Q$531,1,FALSE),"X"))="X"),"","X")</f>
        <v>X</v>
      </c>
      <c r="J78" s="122" t="str">
        <f>IF(((IFERROR(VLOOKUP($B78,'Critical Micelle Conc. (CMC)'!$P$9:$P$514,1,FALSE),"X"))="X"),"","X")</f>
        <v/>
      </c>
      <c r="K78" s="122" t="str">
        <f>IF(((IFERROR(VLOOKUP($B78,pKa!$J$11:$J$531,1,FALSE),"X"))="X"),"","X")</f>
        <v/>
      </c>
      <c r="L78" s="122" t="str">
        <f>IF(((IFERROR(VLOOKUP($B78,'Vapor Pressure (VP)'!$N$13:$N$568,1,FALSE),"X"))="X"),"","X")</f>
        <v>X</v>
      </c>
      <c r="M78" s="122" t="str">
        <f>IF(((IFERROR(VLOOKUP($B78,'Solubility (S)'!$P$9:$P$549,1,FALSE),"X"))="X"),"","X")</f>
        <v/>
      </c>
      <c r="N78" s="122" t="str">
        <f>IF(((IFERROR(VLOOKUP($B78,'Henry''s Constant (KH)'!$O$10:$O$502,1,FALSE),"X"))="X"),"","X")</f>
        <v/>
      </c>
      <c r="O78" s="122" t="str">
        <f>IF(((IFERROR(VLOOKUP($B78,'Log Koc'!$H$9:$H$532,1,FALSE),"X"))="X"),"","X")</f>
        <v/>
      </c>
    </row>
    <row r="79" spans="1:15" ht="64" x14ac:dyDescent="0.2">
      <c r="A79" s="450">
        <f t="shared" si="5"/>
        <v>73</v>
      </c>
      <c r="B79" s="32" t="s">
        <v>481</v>
      </c>
      <c r="C79" s="32" t="s">
        <v>533</v>
      </c>
      <c r="D79" s="33" t="s">
        <v>593</v>
      </c>
      <c r="E79" s="33"/>
      <c r="F79" s="56">
        <f t="shared" si="4"/>
        <v>73</v>
      </c>
      <c r="G79" s="122" t="str">
        <f>IF(((IFERROR(VLOOKUP($B79,'Main Table'!$I$9:$I$531,1,FALSE),"X"))="X"),"","X")</f>
        <v/>
      </c>
      <c r="H79" s="122" t="str">
        <f>IF(((IFERROR(VLOOKUP($B79,'Main Table'!$M$9:$M$531,1,FALSE),"X"))="X"),"","X")</f>
        <v>X</v>
      </c>
      <c r="I79" s="122" t="str">
        <f>IF(((IFERROR(VLOOKUP($B79,'Main Table'!$Q$9:$Q$531,1,FALSE),"X"))="X"),"","X")</f>
        <v/>
      </c>
      <c r="J79" s="122" t="str">
        <f>IF(((IFERROR(VLOOKUP($B79,'Critical Micelle Conc. (CMC)'!$P$9:$P$514,1,FALSE),"X"))="X"),"","X")</f>
        <v>X</v>
      </c>
      <c r="K79" s="122" t="str">
        <f>IF(((IFERROR(VLOOKUP($B79,pKa!$J$11:$J$531,1,FALSE),"X"))="X"),"","X")</f>
        <v/>
      </c>
      <c r="L79" s="122" t="str">
        <f>IF(((IFERROR(VLOOKUP($B79,'Vapor Pressure (VP)'!$N$13:$N$568,1,FALSE),"X"))="X"),"","X")</f>
        <v/>
      </c>
      <c r="M79" s="122" t="str">
        <f>IF(((IFERROR(VLOOKUP($B79,'Solubility (S)'!$P$9:$P$549,1,FALSE),"X"))="X"),"","X")</f>
        <v/>
      </c>
      <c r="N79" s="122" t="str">
        <f>IF(((IFERROR(VLOOKUP($B79,'Henry''s Constant (KH)'!$O$10:$O$502,1,FALSE),"X"))="X"),"","X")</f>
        <v/>
      </c>
      <c r="O79" s="122" t="str">
        <f>IF(((IFERROR(VLOOKUP($B79,'Log Koc'!$H$9:$H$532,1,FALSE),"X"))="X"),"","X")</f>
        <v/>
      </c>
    </row>
    <row r="80" spans="1:15" ht="80" x14ac:dyDescent="0.2">
      <c r="A80" s="450">
        <f t="shared" si="5"/>
        <v>74</v>
      </c>
      <c r="B80" s="32" t="s">
        <v>491</v>
      </c>
      <c r="C80" s="32" t="s">
        <v>533</v>
      </c>
      <c r="D80" s="33" t="s">
        <v>594</v>
      </c>
      <c r="E80" s="33"/>
      <c r="F80" s="56">
        <f t="shared" si="4"/>
        <v>74</v>
      </c>
      <c r="G80" s="122" t="str">
        <f>IF(((IFERROR(VLOOKUP($B80,'Main Table'!$I$9:$I$531,1,FALSE),"X"))="X"),"","X")</f>
        <v/>
      </c>
      <c r="H80" s="122" t="str">
        <f>IF(((IFERROR(VLOOKUP($B80,'Main Table'!$M$9:$M$531,1,FALSE),"X"))="X"),"","X")</f>
        <v/>
      </c>
      <c r="I80" s="122" t="str">
        <f>IF(((IFERROR(VLOOKUP($B80,'Main Table'!$Q$9:$Q$531,1,FALSE),"X"))="X"),"","X")</f>
        <v/>
      </c>
      <c r="J80" s="122" t="str">
        <f>IF(((IFERROR(VLOOKUP($B80,'Critical Micelle Conc. (CMC)'!$P$9:$P$514,1,FALSE),"X"))="X"),"","X")</f>
        <v/>
      </c>
      <c r="K80" s="122" t="str">
        <f>IF(((IFERROR(VLOOKUP($B80,pKa!$J$11:$J$531,1,FALSE),"X"))="X"),"","X")</f>
        <v/>
      </c>
      <c r="L80" s="122" t="str">
        <f>IF(((IFERROR(VLOOKUP($B80,'Vapor Pressure (VP)'!$N$13:$N$568,1,FALSE),"X"))="X"),"","X")</f>
        <v>X</v>
      </c>
      <c r="M80" s="122" t="str">
        <f>IF(((IFERROR(VLOOKUP($B80,'Solubility (S)'!$P$9:$P$549,1,FALSE),"X"))="X"),"","X")</f>
        <v/>
      </c>
      <c r="N80" s="122" t="str">
        <f>IF(((IFERROR(VLOOKUP($B80,'Henry''s Constant (KH)'!$O$10:$O$502,1,FALSE),"X"))="X"),"","X")</f>
        <v/>
      </c>
      <c r="O80" s="122" t="str">
        <f>IF(((IFERROR(VLOOKUP($B80,'Log Koc'!$H$9:$H$532,1,FALSE),"X"))="X"),"","X")</f>
        <v/>
      </c>
    </row>
    <row r="81" spans="1:15" x14ac:dyDescent="0.2">
      <c r="A81" s="450">
        <f t="shared" si="5"/>
        <v>75</v>
      </c>
      <c r="B81" s="32" t="s">
        <v>467</v>
      </c>
      <c r="C81" s="32" t="s">
        <v>532</v>
      </c>
      <c r="D81" s="33" t="s">
        <v>156</v>
      </c>
      <c r="E81" s="33"/>
      <c r="F81" s="56">
        <f t="shared" si="4"/>
        <v>75</v>
      </c>
      <c r="G81" s="122" t="str">
        <f>IF(((IFERROR(VLOOKUP($B81,'Main Table'!$I$9:$I$531,1,FALSE),"X"))="X"),"","X")</f>
        <v/>
      </c>
      <c r="H81" s="122" t="str">
        <f>IF(((IFERROR(VLOOKUP($B81,'Main Table'!$M$9:$M$531,1,FALSE),"X"))="X"),"","X")</f>
        <v>X</v>
      </c>
      <c r="I81" s="122" t="str">
        <f>IF(((IFERROR(VLOOKUP($B81,'Main Table'!$Q$9:$Q$531,1,FALSE),"X"))="X"),"","X")</f>
        <v>X</v>
      </c>
      <c r="J81" s="122" t="str">
        <f>IF(((IFERROR(VLOOKUP($B81,'Critical Micelle Conc. (CMC)'!$P$9:$P$514,1,FALSE),"X"))="X"),"","X")</f>
        <v/>
      </c>
      <c r="K81" s="122" t="str">
        <f>IF(((IFERROR(VLOOKUP($B81,pKa!$J$11:$J$531,1,FALSE),"X"))="X"),"","X")</f>
        <v/>
      </c>
      <c r="L81" s="122" t="str">
        <f>IF(((IFERROR(VLOOKUP($B81,'Vapor Pressure (VP)'!$N$13:$N$568,1,FALSE),"X"))="X"),"","X")</f>
        <v/>
      </c>
      <c r="M81" s="122" t="str">
        <f>IF(((IFERROR(VLOOKUP($B81,'Solubility (S)'!$P$9:$P$549,1,FALSE),"X"))="X"),"","X")</f>
        <v/>
      </c>
      <c r="N81" s="122" t="str">
        <f>IF(((IFERROR(VLOOKUP($B81,'Henry''s Constant (KH)'!$O$10:$O$502,1,FALSE),"X"))="X"),"","X")</f>
        <v/>
      </c>
      <c r="O81" s="122" t="str">
        <f>IF(((IFERROR(VLOOKUP($B81,'Log Koc'!$H$9:$H$532,1,FALSE),"X"))="X"),"","X")</f>
        <v/>
      </c>
    </row>
    <row r="82" spans="1:15" ht="80" x14ac:dyDescent="0.2">
      <c r="A82" s="450">
        <f t="shared" si="5"/>
        <v>76</v>
      </c>
      <c r="B82" s="643" t="s">
        <v>919</v>
      </c>
      <c r="C82" s="32" t="s">
        <v>533</v>
      </c>
      <c r="D82" s="643" t="s">
        <v>920</v>
      </c>
      <c r="E82" s="486"/>
      <c r="F82" s="56">
        <f t="shared" si="4"/>
        <v>76</v>
      </c>
      <c r="G82" s="122" t="str">
        <f>IF(((IFERROR(VLOOKUP($B82,'Main Table'!$I$9:$I$531,1,FALSE),"X"))="X"),"","X")</f>
        <v/>
      </c>
      <c r="H82" s="122" t="str">
        <f>IF(((IFERROR(VLOOKUP($B82,'Main Table'!$M$9:$M$531,1,FALSE),"X"))="X"),"","X")</f>
        <v/>
      </c>
      <c r="I82" s="122" t="str">
        <f>IF(((IFERROR(VLOOKUP($B82,'Main Table'!$Q$9:$Q$531,1,FALSE),"X"))="X"),"","X")</f>
        <v/>
      </c>
      <c r="J82" s="122" t="str">
        <f>IF(((IFERROR(VLOOKUP($B82,'Critical Micelle Conc. (CMC)'!$P$9:$P$514,1,FALSE),"X"))="X"),"","X")</f>
        <v>X</v>
      </c>
      <c r="K82" s="122" t="str">
        <f>IF(((IFERROR(VLOOKUP($B82,pKa!$J$11:$J$531,1,FALSE),"X"))="X"),"","X")</f>
        <v/>
      </c>
      <c r="L82" s="122" t="str">
        <f>IF(((IFERROR(VLOOKUP($B82,'Vapor Pressure (VP)'!$N$13:$N$568,1,FALSE),"X"))="X"),"","X")</f>
        <v/>
      </c>
      <c r="M82" s="122" t="str">
        <f>IF(((IFERROR(VLOOKUP($B82,'Solubility (S)'!$P$9:$P$549,1,FALSE),"X"))="X"),"","X")</f>
        <v/>
      </c>
      <c r="N82" s="122" t="str">
        <f>IF(((IFERROR(VLOOKUP($B82,'Henry''s Constant (KH)'!$O$10:$O$502,1,FALSE),"X"))="X"),"","X")</f>
        <v/>
      </c>
      <c r="O82" s="122" t="str">
        <f>IF(((IFERROR(VLOOKUP($B82,'Log Koc'!$H$9:$H$532,1,FALSE),"X"))="X"),"","X")</f>
        <v/>
      </c>
    </row>
    <row r="83" spans="1:15" ht="80" x14ac:dyDescent="0.2">
      <c r="A83" s="450">
        <f t="shared" si="5"/>
        <v>77</v>
      </c>
      <c r="B83" s="445" t="s">
        <v>839</v>
      </c>
      <c r="C83" s="32" t="s">
        <v>533</v>
      </c>
      <c r="D83" s="79" t="s">
        <v>739</v>
      </c>
      <c r="E83" s="406" t="s">
        <v>800</v>
      </c>
      <c r="F83" s="56">
        <f t="shared" si="4"/>
        <v>77</v>
      </c>
      <c r="G83" s="122" t="str">
        <f>IF(((IFERROR(VLOOKUP($B83,'Main Table'!$I$9:$I$531,1,FALSE),"X"))="X"),"","X")</f>
        <v>X</v>
      </c>
      <c r="H83" s="122" t="str">
        <f>IF(((IFERROR(VLOOKUP($B83,'Main Table'!$M$9:$M$531,1,FALSE),"X"))="X"),"","X")</f>
        <v/>
      </c>
      <c r="I83" s="122" t="str">
        <f>IF(((IFERROR(VLOOKUP($B83,'Main Table'!$Q$9:$Q$531,1,FALSE),"X"))="X"),"","X")</f>
        <v/>
      </c>
      <c r="J83" s="122" t="str">
        <f>IF(((IFERROR(VLOOKUP($B83,'Critical Micelle Conc. (CMC)'!$P$9:$P$514,1,FALSE),"X"))="X"),"","X")</f>
        <v/>
      </c>
      <c r="K83" s="122" t="str">
        <f>IF(((IFERROR(VLOOKUP($B83,pKa!$J$11:$J$531,1,FALSE),"X"))="X"),"","X")</f>
        <v/>
      </c>
      <c r="L83" s="122" t="str">
        <f>IF(((IFERROR(VLOOKUP($B83,'Vapor Pressure (VP)'!$N$13:$N$568,1,FALSE),"X"))="X"),"","X")</f>
        <v/>
      </c>
      <c r="M83" s="122" t="str">
        <f>IF(((IFERROR(VLOOKUP($B83,'Solubility (S)'!$P$9:$P$549,1,FALSE),"X"))="X"),"","X")</f>
        <v/>
      </c>
      <c r="N83" s="122" t="str">
        <f>IF(((IFERROR(VLOOKUP($B83,'Henry''s Constant (KH)'!$O$10:$O$502,1,FALSE),"X"))="X"),"","X")</f>
        <v/>
      </c>
      <c r="O83" s="122" t="str">
        <f>IF(((IFERROR(VLOOKUP($B83,'Log Koc'!$H$9:$H$532,1,FALSE),"X"))="X"),"","X")</f>
        <v/>
      </c>
    </row>
    <row r="84" spans="1:15" s="55" customFormat="1" ht="112" x14ac:dyDescent="0.2">
      <c r="A84" s="450">
        <f t="shared" si="5"/>
        <v>78</v>
      </c>
      <c r="B84" s="445" t="s">
        <v>838</v>
      </c>
      <c r="C84" s="32" t="s">
        <v>533</v>
      </c>
      <c r="D84" s="444" t="s">
        <v>842</v>
      </c>
      <c r="E84" s="406"/>
      <c r="F84" s="56">
        <f t="shared" si="4"/>
        <v>78</v>
      </c>
      <c r="G84" s="122" t="str">
        <f>IF(((IFERROR(VLOOKUP($B84,'Main Table'!$I$9:$I$531,1,FALSE),"X"))="X"),"","X")</f>
        <v/>
      </c>
      <c r="H84" s="122" t="str">
        <f>IF(((IFERROR(VLOOKUP($B84,'Main Table'!$M$9:$M$531,1,FALSE),"X"))="X"),"","X")</f>
        <v/>
      </c>
      <c r="I84" s="122" t="str">
        <f>IF(((IFERROR(VLOOKUP($B84,'Main Table'!$Q$9:$Q$531,1,FALSE),"X"))="X"),"","X")</f>
        <v/>
      </c>
      <c r="J84" s="122" t="str">
        <f>IF(((IFERROR(VLOOKUP($B84,'Critical Micelle Conc. (CMC)'!$P$9:$P$514,1,FALSE),"X"))="X"),"","X")</f>
        <v/>
      </c>
      <c r="K84" s="122" t="str">
        <f>IF(((IFERROR(VLOOKUP($B84,pKa!$J$11:$J$531,1,FALSE),"X"))="X"),"","X")</f>
        <v/>
      </c>
      <c r="L84" s="122" t="str">
        <f>IF(((IFERROR(VLOOKUP($B84,'Vapor Pressure (VP)'!$N$13:$N$568,1,FALSE),"X"))="X"),"","X")</f>
        <v>X</v>
      </c>
      <c r="M84" s="122" t="str">
        <f>IF(((IFERROR(VLOOKUP($B84,'Solubility (S)'!$P$9:$P$549,1,FALSE),"X"))="X"),"","X")</f>
        <v/>
      </c>
      <c r="N84" s="122" t="str">
        <f>IF(((IFERROR(VLOOKUP($B84,'Henry''s Constant (KH)'!$O$10:$O$502,1,FALSE),"X"))="X"),"","X")</f>
        <v/>
      </c>
      <c r="O84" s="122" t="str">
        <f>IF(((IFERROR(VLOOKUP($B84,'Log Koc'!$H$9:$H$532,1,FALSE),"X"))="X"),"","X")</f>
        <v/>
      </c>
    </row>
    <row r="85" spans="1:15" s="55" customFormat="1" ht="64" x14ac:dyDescent="0.2">
      <c r="A85" s="450">
        <f t="shared" si="5"/>
        <v>79</v>
      </c>
      <c r="B85" s="32" t="s">
        <v>494</v>
      </c>
      <c r="C85" s="32" t="s">
        <v>533</v>
      </c>
      <c r="D85" s="33" t="s">
        <v>595</v>
      </c>
      <c r="E85" s="33"/>
      <c r="F85" s="56">
        <f t="shared" si="4"/>
        <v>79</v>
      </c>
      <c r="G85" s="122" t="str">
        <f>IF(((IFERROR(VLOOKUP($B85,'Main Table'!$I$9:$I$531,1,FALSE),"X"))="X"),"","X")</f>
        <v/>
      </c>
      <c r="H85" s="122" t="str">
        <f>IF(((IFERROR(VLOOKUP($B85,'Main Table'!$M$9:$M$531,1,FALSE),"X"))="X"),"","X")</f>
        <v/>
      </c>
      <c r="I85" s="122" t="str">
        <f>IF(((IFERROR(VLOOKUP($B85,'Main Table'!$Q$9:$Q$531,1,FALSE),"X"))="X"),"","X")</f>
        <v/>
      </c>
      <c r="J85" s="122" t="str">
        <f>IF(((IFERROR(VLOOKUP($B85,'Critical Micelle Conc. (CMC)'!$P$9:$P$514,1,FALSE),"X"))="X"),"","X")</f>
        <v/>
      </c>
      <c r="K85" s="122" t="str">
        <f>IF(((IFERROR(VLOOKUP($B85,pKa!$J$11:$J$531,1,FALSE),"X"))="X"),"","X")</f>
        <v>X</v>
      </c>
      <c r="L85" s="122" t="str">
        <f>IF(((IFERROR(VLOOKUP($B85,'Vapor Pressure (VP)'!$N$13:$N$568,1,FALSE),"X"))="X"),"","X")</f>
        <v/>
      </c>
      <c r="M85" s="122" t="str">
        <f>IF(((IFERROR(VLOOKUP($B85,'Solubility (S)'!$P$9:$P$549,1,FALSE),"X"))="X"),"","X")</f>
        <v/>
      </c>
      <c r="N85" s="122" t="str">
        <f>IF(((IFERROR(VLOOKUP($B85,'Henry''s Constant (KH)'!$O$10:$O$502,1,FALSE),"X"))="X"),"","X")</f>
        <v/>
      </c>
      <c r="O85" s="122" t="str">
        <f>IF(((IFERROR(VLOOKUP($B85,'Log Koc'!$H$9:$H$532,1,FALSE),"X"))="X"),"","X")</f>
        <v/>
      </c>
    </row>
    <row r="86" spans="1:15" s="55" customFormat="1" ht="64" x14ac:dyDescent="0.2">
      <c r="A86" s="450">
        <f t="shared" si="5"/>
        <v>80</v>
      </c>
      <c r="B86" s="32" t="s">
        <v>485</v>
      </c>
      <c r="C86" s="32" t="s">
        <v>533</v>
      </c>
      <c r="D86" s="33" t="s">
        <v>596</v>
      </c>
      <c r="E86" s="33"/>
      <c r="F86" s="56">
        <f t="shared" si="4"/>
        <v>80</v>
      </c>
      <c r="G86" s="122" t="str">
        <f>IF(((IFERROR(VLOOKUP($B86,'Main Table'!$I$9:$I$531,1,FALSE),"X"))="X"),"","X")</f>
        <v/>
      </c>
      <c r="H86" s="122" t="str">
        <f>IF(((IFERROR(VLOOKUP($B86,'Main Table'!$M$9:$M$531,1,FALSE),"X"))="X"),"","X")</f>
        <v/>
      </c>
      <c r="I86" s="122" t="str">
        <f>IF(((IFERROR(VLOOKUP($B86,'Main Table'!$Q$9:$Q$531,1,FALSE),"X"))="X"),"","X")</f>
        <v/>
      </c>
      <c r="J86" s="122" t="str">
        <f>IF(((IFERROR(VLOOKUP($B86,'Critical Micelle Conc. (CMC)'!$P$9:$P$514,1,FALSE),"X"))="X"),"","X")</f>
        <v/>
      </c>
      <c r="K86" s="122" t="str">
        <f>IF(((IFERROR(VLOOKUP($B86,pKa!$J$11:$J$531,1,FALSE),"X"))="X"),"","X")</f>
        <v/>
      </c>
      <c r="L86" s="122" t="str">
        <f>IF(((IFERROR(VLOOKUP($B86,'Vapor Pressure (VP)'!$N$13:$N$568,1,FALSE),"X"))="X"),"","X")</f>
        <v>X</v>
      </c>
      <c r="M86" s="122" t="str">
        <f>IF(((IFERROR(VLOOKUP($B86,'Solubility (S)'!$P$9:$P$549,1,FALSE),"X"))="X"),"","X")</f>
        <v/>
      </c>
      <c r="N86" s="122" t="str">
        <f>IF(((IFERROR(VLOOKUP($B86,'Henry''s Constant (KH)'!$O$10:$O$502,1,FALSE),"X"))="X"),"","X")</f>
        <v/>
      </c>
      <c r="O86" s="122" t="str">
        <f>IF(((IFERROR(VLOOKUP($B86,'Log Koc'!$H$9:$H$532,1,FALSE),"X"))="X"),"","X")</f>
        <v/>
      </c>
    </row>
    <row r="87" spans="1:15" s="55" customFormat="1" ht="96" x14ac:dyDescent="0.2">
      <c r="A87" s="450">
        <f t="shared" si="5"/>
        <v>81</v>
      </c>
      <c r="B87" s="32" t="s">
        <v>503</v>
      </c>
      <c r="C87" s="32" t="s">
        <v>532</v>
      </c>
      <c r="D87" s="33" t="s">
        <v>501</v>
      </c>
      <c r="E87" s="33" t="s">
        <v>162</v>
      </c>
      <c r="F87" s="56">
        <f t="shared" si="4"/>
        <v>81</v>
      </c>
      <c r="G87" s="122" t="str">
        <f>IF(((IFERROR(VLOOKUP($B87,'Main Table'!$I$9:$I$531,1,FALSE),"X"))="X"),"","X")</f>
        <v/>
      </c>
      <c r="H87" s="122" t="str">
        <f>IF(((IFERROR(VLOOKUP($B87,'Main Table'!$M$9:$M$531,1,FALSE),"X"))="X"),"","X")</f>
        <v>X</v>
      </c>
      <c r="I87" s="122" t="str">
        <f>IF(((IFERROR(VLOOKUP($B87,'Main Table'!$Q$9:$Q$531,1,FALSE),"X"))="X"),"","X")</f>
        <v>X</v>
      </c>
      <c r="J87" s="122" t="str">
        <f>IF(((IFERROR(VLOOKUP($B87,'Critical Micelle Conc. (CMC)'!$P$9:$P$514,1,FALSE),"X"))="X"),"","X")</f>
        <v/>
      </c>
      <c r="K87" s="122" t="str">
        <f>IF(((IFERROR(VLOOKUP($B87,pKa!$J$11:$J$531,1,FALSE),"X"))="X"),"","X")</f>
        <v/>
      </c>
      <c r="L87" s="122" t="str">
        <f>IF(((IFERROR(VLOOKUP($B87,'Vapor Pressure (VP)'!$N$13:$N$568,1,FALSE),"X"))="X"),"","X")</f>
        <v>X</v>
      </c>
      <c r="M87" s="122" t="str">
        <f>IF(((IFERROR(VLOOKUP($B87,'Solubility (S)'!$P$9:$P$549,1,FALSE),"X"))="X"),"","X")</f>
        <v>X</v>
      </c>
      <c r="N87" s="122" t="str">
        <f>IF(((IFERROR(VLOOKUP($B87,'Henry''s Constant (KH)'!$O$10:$O$502,1,FALSE),"X"))="X"),"","X")</f>
        <v/>
      </c>
      <c r="O87" s="122" t="str">
        <f>IF(((IFERROR(VLOOKUP($B87,'Log Koc'!$H$9:$H$532,1,FALSE),"X"))="X"),"","X")</f>
        <v>X</v>
      </c>
    </row>
    <row r="88" spans="1:15" s="55" customFormat="1" ht="64" x14ac:dyDescent="0.2">
      <c r="A88" s="450">
        <f t="shared" si="5"/>
        <v>82</v>
      </c>
      <c r="B88" s="643" t="s">
        <v>921</v>
      </c>
      <c r="C88" s="32" t="s">
        <v>533</v>
      </c>
      <c r="D88" s="643" t="s">
        <v>922</v>
      </c>
      <c r="E88" s="486"/>
      <c r="F88" s="56">
        <f t="shared" si="4"/>
        <v>82</v>
      </c>
      <c r="G88" s="122" t="str">
        <f>IF(((IFERROR(VLOOKUP($B88,'Main Table'!$I$9:$I$531,1,FALSE),"X"))="X"),"","X")</f>
        <v/>
      </c>
      <c r="H88" s="122" t="str">
        <f>IF(((IFERROR(VLOOKUP($B88,'Main Table'!$M$9:$M$531,1,FALSE),"X"))="X"),"","X")</f>
        <v/>
      </c>
      <c r="I88" s="122" t="str">
        <f>IF(((IFERROR(VLOOKUP($B88,'Main Table'!$Q$9:$Q$531,1,FALSE),"X"))="X"),"","X")</f>
        <v/>
      </c>
      <c r="J88" s="122" t="str">
        <f>IF(((IFERROR(VLOOKUP($B88,'Critical Micelle Conc. (CMC)'!$P$9:$P$514,1,FALSE),"X"))="X"),"","X")</f>
        <v>X</v>
      </c>
      <c r="K88" s="122" t="str">
        <f>IF(((IFERROR(VLOOKUP($B88,pKa!$J$11:$J$531,1,FALSE),"X"))="X"),"","X")</f>
        <v/>
      </c>
      <c r="L88" s="122" t="str">
        <f>IF(((IFERROR(VLOOKUP($B88,'Vapor Pressure (VP)'!$N$13:$N$568,1,FALSE),"X"))="X"),"","X")</f>
        <v/>
      </c>
      <c r="M88" s="122" t="str">
        <f>IF(((IFERROR(VLOOKUP($B88,'Solubility (S)'!$P$9:$P$549,1,FALSE),"X"))="X"),"","X")</f>
        <v/>
      </c>
      <c r="N88" s="122" t="str">
        <f>IF(((IFERROR(VLOOKUP($B88,'Henry''s Constant (KH)'!$O$10:$O$502,1,FALSE),"X"))="X"),"","X")</f>
        <v/>
      </c>
      <c r="O88" s="122" t="str">
        <f>IF(((IFERROR(VLOOKUP($B88,'Log Koc'!$H$9:$H$532,1,FALSE),"X"))="X"),"","X")</f>
        <v/>
      </c>
    </row>
    <row r="89" spans="1:15" s="55" customFormat="1" ht="80" x14ac:dyDescent="0.2">
      <c r="A89" s="450">
        <f t="shared" si="5"/>
        <v>83</v>
      </c>
      <c r="B89" s="32" t="s">
        <v>477</v>
      </c>
      <c r="C89" s="32" t="s">
        <v>533</v>
      </c>
      <c r="D89" s="33" t="s">
        <v>602</v>
      </c>
      <c r="E89" s="33"/>
      <c r="F89" s="56">
        <f t="shared" si="4"/>
        <v>83</v>
      </c>
      <c r="G89" s="122" t="str">
        <f>IF(((IFERROR(VLOOKUP($B89,'Main Table'!$I$9:$I$531,1,FALSE),"X"))="X"),"","X")</f>
        <v/>
      </c>
      <c r="H89" s="122" t="str">
        <f>IF(((IFERROR(VLOOKUP($B89,'Main Table'!$M$9:$M$531,1,FALSE),"X"))="X"),"","X")</f>
        <v/>
      </c>
      <c r="I89" s="122" t="str">
        <f>IF(((IFERROR(VLOOKUP($B89,'Main Table'!$Q$9:$Q$531,1,FALSE),"X"))="X"),"","X")</f>
        <v/>
      </c>
      <c r="J89" s="122" t="str">
        <f>IF(((IFERROR(VLOOKUP($B89,'Critical Micelle Conc. (CMC)'!$P$9:$P$514,1,FALSE),"X"))="X"),"","X")</f>
        <v/>
      </c>
      <c r="K89" s="122" t="str">
        <f>IF(((IFERROR(VLOOKUP($B89,pKa!$J$11:$J$531,1,FALSE),"X"))="X"),"","X")</f>
        <v>X</v>
      </c>
      <c r="L89" s="122" t="str">
        <f>IF(((IFERROR(VLOOKUP($B89,'Vapor Pressure (VP)'!$N$13:$N$568,1,FALSE),"X"))="X"),"","X")</f>
        <v/>
      </c>
      <c r="M89" s="122" t="str">
        <f>IF(((IFERROR(VLOOKUP($B89,'Solubility (S)'!$P$9:$P$549,1,FALSE),"X"))="X"),"","X")</f>
        <v/>
      </c>
      <c r="N89" s="122" t="str">
        <f>IF(((IFERROR(VLOOKUP($B89,'Henry''s Constant (KH)'!$O$10:$O$502,1,FALSE),"X"))="X"),"","X")</f>
        <v/>
      </c>
      <c r="O89" s="122" t="str">
        <f>IF(((IFERROR(VLOOKUP($B89,'Log Koc'!$H$9:$H$532,1,FALSE),"X"))="X"),"","X")</f>
        <v/>
      </c>
    </row>
    <row r="90" spans="1:15" s="55" customFormat="1" ht="64" x14ac:dyDescent="0.2">
      <c r="A90" s="450">
        <f t="shared" si="5"/>
        <v>84</v>
      </c>
      <c r="B90" s="32" t="s">
        <v>492</v>
      </c>
      <c r="C90" s="32" t="s">
        <v>533</v>
      </c>
      <c r="D90" s="33" t="s">
        <v>597</v>
      </c>
      <c r="E90" s="33"/>
      <c r="F90" s="56">
        <f t="shared" si="4"/>
        <v>84</v>
      </c>
      <c r="G90" s="122" t="str">
        <f>IF(((IFERROR(VLOOKUP($B90,'Main Table'!$I$9:$I$531,1,FALSE),"X"))="X"),"","X")</f>
        <v/>
      </c>
      <c r="H90" s="122" t="str">
        <f>IF(((IFERROR(VLOOKUP($B90,'Main Table'!$M$9:$M$531,1,FALSE),"X"))="X"),"","X")</f>
        <v/>
      </c>
      <c r="I90" s="122" t="str">
        <f>IF(((IFERROR(VLOOKUP($B90,'Main Table'!$Q$9:$Q$531,1,FALSE),"X"))="X"),"","X")</f>
        <v/>
      </c>
      <c r="J90" s="122" t="str">
        <f>IF(((IFERROR(VLOOKUP($B90,'Critical Micelle Conc. (CMC)'!$P$9:$P$514,1,FALSE),"X"))="X"),"","X")</f>
        <v/>
      </c>
      <c r="K90" s="122" t="str">
        <f>IF(((IFERROR(VLOOKUP($B90,pKa!$J$11:$J$531,1,FALSE),"X"))="X"),"","X")</f>
        <v>X</v>
      </c>
      <c r="L90" s="122" t="str">
        <f>IF(((IFERROR(VLOOKUP($B90,'Vapor Pressure (VP)'!$N$13:$N$568,1,FALSE),"X"))="X"),"","X")</f>
        <v>X</v>
      </c>
      <c r="M90" s="122" t="str">
        <f>IF(((IFERROR(VLOOKUP($B90,'Solubility (S)'!$P$9:$P$549,1,FALSE),"X"))="X"),"","X")</f>
        <v>X</v>
      </c>
      <c r="N90" s="122" t="str">
        <f>IF(((IFERROR(VLOOKUP($B90,'Henry''s Constant (KH)'!$O$10:$O$502,1,FALSE),"X"))="X"),"","X")</f>
        <v>X</v>
      </c>
      <c r="O90" s="122" t="str">
        <f>IF(((IFERROR(VLOOKUP($B90,'Log Koc'!$H$9:$H$532,1,FALSE),"X"))="X"),"","X")</f>
        <v/>
      </c>
    </row>
    <row r="91" spans="1:15" s="55" customFormat="1" ht="48" x14ac:dyDescent="0.2">
      <c r="A91" s="450">
        <f t="shared" si="5"/>
        <v>85</v>
      </c>
      <c r="B91" s="508" t="s">
        <v>890</v>
      </c>
      <c r="C91" s="32" t="s">
        <v>533</v>
      </c>
      <c r="D91" s="501" t="s">
        <v>888</v>
      </c>
      <c r="E91" s="486"/>
      <c r="F91" s="56">
        <f t="shared" si="4"/>
        <v>85</v>
      </c>
      <c r="G91" s="122" t="str">
        <f>IF(((IFERROR(VLOOKUP($B91,'Main Table'!$I$9:$I$531,1,FALSE),"X"))="X"),"","X")</f>
        <v/>
      </c>
      <c r="H91" s="122" t="str">
        <f>IF(((IFERROR(VLOOKUP($B91,'Main Table'!$M$9:$M$531,1,FALSE),"X"))="X"),"","X")</f>
        <v/>
      </c>
      <c r="I91" s="122" t="str">
        <f>IF(((IFERROR(VLOOKUP($B91,'Main Table'!$Q$9:$Q$531,1,FALSE),"X"))="X"),"","X")</f>
        <v/>
      </c>
      <c r="J91" s="122" t="str">
        <f>IF(((IFERROR(VLOOKUP($B91,'Critical Micelle Conc. (CMC)'!$P$9:$P$514,1,FALSE),"X"))="X"),"","X")</f>
        <v/>
      </c>
      <c r="K91" s="122" t="str">
        <f>IF(((IFERROR(VLOOKUP($B91,pKa!$J$11:$J$531,1,FALSE),"X"))="X"),"","X")</f>
        <v/>
      </c>
      <c r="L91" s="122" t="str">
        <f>IF(((IFERROR(VLOOKUP($B91,'Vapor Pressure (VP)'!$N$13:$N$568,1,FALSE),"X"))="X"),"","X")</f>
        <v/>
      </c>
      <c r="M91" s="122" t="str">
        <f>IF(((IFERROR(VLOOKUP($B91,'Solubility (S)'!$P$9:$P$549,1,FALSE),"X"))="X"),"","X")</f>
        <v/>
      </c>
      <c r="N91" s="122" t="str">
        <f>IF(((IFERROR(VLOOKUP($B91,'Henry''s Constant (KH)'!$O$10:$O$502,1,FALSE),"X"))="X"),"","X")</f>
        <v/>
      </c>
      <c r="O91" s="122" t="str">
        <f>IF(((IFERROR(VLOOKUP($B91,'Log Koc'!$H$9:$H$532,1,FALSE),"X"))="X"),"","X")</f>
        <v>X</v>
      </c>
    </row>
    <row r="92" spans="1:15" s="55" customFormat="1" ht="80" x14ac:dyDescent="0.2">
      <c r="A92" s="450">
        <f t="shared" si="5"/>
        <v>86</v>
      </c>
      <c r="B92" s="499" t="s">
        <v>865</v>
      </c>
      <c r="C92" s="32" t="s">
        <v>533</v>
      </c>
      <c r="D92" s="498" t="s">
        <v>866</v>
      </c>
      <c r="E92" s="486"/>
      <c r="F92" s="56">
        <f t="shared" si="4"/>
        <v>86</v>
      </c>
      <c r="G92" s="122" t="str">
        <f>IF(((IFERROR(VLOOKUP($B92,'Main Table'!$I$9:$I$531,1,FALSE),"X"))="X"),"","X")</f>
        <v/>
      </c>
      <c r="H92" s="122" t="str">
        <f>IF(((IFERROR(VLOOKUP($B92,'Main Table'!$M$9:$M$531,1,FALSE),"X"))="X"),"","X")</f>
        <v/>
      </c>
      <c r="I92" s="122" t="str">
        <f>IF(((IFERROR(VLOOKUP($B92,'Main Table'!$Q$9:$Q$531,1,FALSE),"X"))="X"),"","X")</f>
        <v/>
      </c>
      <c r="J92" s="122" t="str">
        <f>IF(((IFERROR(VLOOKUP($B92,'Critical Micelle Conc. (CMC)'!$P$9:$P$514,1,FALSE),"X"))="X"),"","X")</f>
        <v/>
      </c>
      <c r="K92" s="122" t="str">
        <f>IF(((IFERROR(VLOOKUP($B92,pKa!$J$11:$J$531,1,FALSE),"X"))="X"),"","X")</f>
        <v/>
      </c>
      <c r="L92" s="122" t="str">
        <f>IF(((IFERROR(VLOOKUP($B92,'Vapor Pressure (VP)'!$N$13:$N$568,1,FALSE),"X"))="X"),"","X")</f>
        <v/>
      </c>
      <c r="M92" s="122" t="str">
        <f>IF(((IFERROR(VLOOKUP($B92,'Solubility (S)'!$P$9:$P$549,1,FALSE),"X"))="X"),"","X")</f>
        <v/>
      </c>
      <c r="N92" s="122" t="str">
        <f>IF(((IFERROR(VLOOKUP($B92,'Henry''s Constant (KH)'!$O$10:$O$502,1,FALSE),"X"))="X"),"","X")</f>
        <v/>
      </c>
      <c r="O92" s="122" t="str">
        <f>IF(((IFERROR(VLOOKUP($B92,'Log Koc'!$H$9:$H$532,1,FALSE),"X"))="X"),"","X")</f>
        <v>X</v>
      </c>
    </row>
    <row r="93" spans="1:15" s="55" customFormat="1" ht="64" x14ac:dyDescent="0.2">
      <c r="A93" s="450">
        <f t="shared" si="5"/>
        <v>87</v>
      </c>
      <c r="B93" s="120" t="s">
        <v>668</v>
      </c>
      <c r="C93" s="32" t="s">
        <v>533</v>
      </c>
      <c r="D93" s="442" t="s">
        <v>760</v>
      </c>
      <c r="E93" s="79"/>
      <c r="F93" s="56">
        <f t="shared" si="4"/>
        <v>87</v>
      </c>
      <c r="G93" s="122" t="str">
        <f>IF(((IFERROR(VLOOKUP($B93,'Main Table'!$I$9:$I$531,1,FALSE),"X"))="X"),"","X")</f>
        <v/>
      </c>
      <c r="H93" s="122" t="str">
        <f>IF(((IFERROR(VLOOKUP($B93,'Main Table'!$M$9:$M$531,1,FALSE),"X"))="X"),"","X")</f>
        <v/>
      </c>
      <c r="I93" s="122" t="str">
        <f>IF(((IFERROR(VLOOKUP($B93,'Main Table'!$Q$9:$Q$531,1,FALSE),"X"))="X"),"","X")</f>
        <v/>
      </c>
      <c r="J93" s="122" t="str">
        <f>IF(((IFERROR(VLOOKUP($B93,'Critical Micelle Conc. (CMC)'!$P$9:$P$514,1,FALSE),"X"))="X"),"","X")</f>
        <v/>
      </c>
      <c r="K93" s="122" t="str">
        <f>IF(((IFERROR(VLOOKUP($B93,pKa!$J$11:$J$531,1,FALSE),"X"))="X"),"","X")</f>
        <v/>
      </c>
      <c r="L93" s="122" t="str">
        <f>IF(((IFERROR(VLOOKUP($B93,'Vapor Pressure (VP)'!$N$13:$N$568,1,FALSE),"X"))="X"),"","X")</f>
        <v/>
      </c>
      <c r="M93" s="122" t="str">
        <f>IF(((IFERROR(VLOOKUP($B93,'Solubility (S)'!$P$9:$P$549,1,FALSE),"X"))="X"),"","X")</f>
        <v/>
      </c>
      <c r="N93" s="122" t="str">
        <f>IF(((IFERROR(VLOOKUP($B93,'Henry''s Constant (KH)'!$O$10:$O$502,1,FALSE),"X"))="X"),"","X")</f>
        <v>X</v>
      </c>
      <c r="O93" s="122" t="str">
        <f>IF(((IFERROR(VLOOKUP($B93,'Log Koc'!$H$9:$H$532,1,FALSE),"X"))="X"),"","X")</f>
        <v/>
      </c>
    </row>
    <row r="94" spans="1:15" s="55" customFormat="1" ht="80" x14ac:dyDescent="0.2">
      <c r="A94" s="450">
        <f t="shared" si="5"/>
        <v>88</v>
      </c>
      <c r="B94" s="30" t="s">
        <v>516</v>
      </c>
      <c r="C94" s="32" t="s">
        <v>533</v>
      </c>
      <c r="D94" s="34" t="s">
        <v>592</v>
      </c>
      <c r="E94" s="33" t="s">
        <v>167</v>
      </c>
      <c r="F94" s="56">
        <f t="shared" si="4"/>
        <v>88</v>
      </c>
      <c r="G94" s="122" t="str">
        <f>IF(((IFERROR(VLOOKUP($B94,'Main Table'!$I$9:$I$531,1,FALSE),"X"))="X"),"","X")</f>
        <v/>
      </c>
      <c r="H94" s="122" t="str">
        <f>IF(((IFERROR(VLOOKUP($B94,'Main Table'!$M$9:$M$531,1,FALSE),"X"))="X"),"","X")</f>
        <v/>
      </c>
      <c r="I94" s="122" t="str">
        <f>IF(((IFERROR(VLOOKUP($B94,'Main Table'!$Q$9:$Q$531,1,FALSE),"X"))="X"),"","X")</f>
        <v/>
      </c>
      <c r="J94" s="122" t="str">
        <f>IF(((IFERROR(VLOOKUP($B94,'Critical Micelle Conc. (CMC)'!$P$9:$P$514,1,FALSE),"X"))="X"),"","X")</f>
        <v/>
      </c>
      <c r="K94" s="122" t="str">
        <f>IF(((IFERROR(VLOOKUP($B94,pKa!$J$11:$J$531,1,FALSE),"X"))="X"),"","X")</f>
        <v/>
      </c>
      <c r="L94" s="122" t="str">
        <f>IF(((IFERROR(VLOOKUP($B94,'Vapor Pressure (VP)'!$N$13:$N$568,1,FALSE),"X"))="X"),"","X")</f>
        <v/>
      </c>
      <c r="M94" s="122" t="str">
        <f>IF(((IFERROR(VLOOKUP($B94,'Solubility (S)'!$P$9:$P$549,1,FALSE),"X"))="X"),"","X")</f>
        <v/>
      </c>
      <c r="N94" s="122" t="str">
        <f>IF(((IFERROR(VLOOKUP($B94,'Henry''s Constant (KH)'!$O$10:$O$502,1,FALSE),"X"))="X"),"","X")</f>
        <v/>
      </c>
      <c r="O94" s="122" t="str">
        <f>IF(((IFERROR(VLOOKUP($B94,'Log Koc'!$H$9:$H$532,1,FALSE),"X"))="X"),"","X")</f>
        <v>X</v>
      </c>
    </row>
    <row r="95" spans="1:15" s="55" customFormat="1" ht="48" x14ac:dyDescent="0.2">
      <c r="A95" s="450">
        <f t="shared" si="5"/>
        <v>89</v>
      </c>
      <c r="B95" s="32" t="s">
        <v>498</v>
      </c>
      <c r="C95" s="32" t="s">
        <v>532</v>
      </c>
      <c r="D95" s="33" t="s">
        <v>598</v>
      </c>
      <c r="E95" s="33" t="s">
        <v>161</v>
      </c>
      <c r="F95" s="482">
        <f t="shared" si="4"/>
        <v>89</v>
      </c>
      <c r="G95" s="122" t="str">
        <f>IF(((IFERROR(VLOOKUP($B95,'Main Table'!$I$9:$I$531,1,FALSE),"X"))="X"),"","X")</f>
        <v/>
      </c>
      <c r="H95" s="122" t="str">
        <f>IF(((IFERROR(VLOOKUP($B95,'Main Table'!$M$9:$M$531,1,FALSE),"X"))="X"),"","X")</f>
        <v/>
      </c>
      <c r="I95" s="122" t="str">
        <f>IF(((IFERROR(VLOOKUP($B95,'Main Table'!$Q$9:$Q$531,1,FALSE),"X"))="X"),"","X")</f>
        <v/>
      </c>
      <c r="J95" s="122" t="str">
        <f>IF(((IFERROR(VLOOKUP($B95,'Critical Micelle Conc. (CMC)'!$P$9:$P$514,1,FALSE),"X"))="X"),"","X")</f>
        <v/>
      </c>
      <c r="K95" s="122" t="str">
        <f>IF(((IFERROR(VLOOKUP($B95,pKa!$J$11:$J$531,1,FALSE),"X"))="X"),"","X")</f>
        <v>X</v>
      </c>
      <c r="L95" s="122" t="str">
        <f>IF(((IFERROR(VLOOKUP($B95,'Vapor Pressure (VP)'!$N$13:$N$568,1,FALSE),"X"))="X"),"","X")</f>
        <v/>
      </c>
      <c r="M95" s="122" t="str">
        <f>IF(((IFERROR(VLOOKUP($B95,'Solubility (S)'!$P$9:$P$549,1,FALSE),"X"))="X"),"","X")</f>
        <v/>
      </c>
      <c r="N95" s="122" t="str">
        <f>IF(((IFERROR(VLOOKUP($B95,'Henry''s Constant (KH)'!$O$10:$O$502,1,FALSE),"X"))="X"),"","X")</f>
        <v>X</v>
      </c>
      <c r="O95" s="122" t="str">
        <f>IF(((IFERROR(VLOOKUP($B95,'Log Koc'!$H$9:$H$532,1,FALSE),"X"))="X"),"","X")</f>
        <v>X</v>
      </c>
    </row>
    <row r="96" spans="1:15" s="55" customFormat="1" ht="64" x14ac:dyDescent="0.2">
      <c r="A96" s="450">
        <f t="shared" si="5"/>
        <v>90</v>
      </c>
      <c r="B96" s="120" t="s">
        <v>577</v>
      </c>
      <c r="C96" s="32" t="s">
        <v>533</v>
      </c>
      <c r="D96" s="48" t="s">
        <v>599</v>
      </c>
      <c r="E96" s="33"/>
      <c r="F96" s="56">
        <f t="shared" si="4"/>
        <v>90</v>
      </c>
      <c r="G96" s="122" t="str">
        <f>IF(((IFERROR(VLOOKUP($B96,'Main Table'!$I$9:$I$531,1,FALSE),"X"))="X"),"","X")</f>
        <v/>
      </c>
      <c r="H96" s="122" t="str">
        <f>IF(((IFERROR(VLOOKUP($B96,'Main Table'!$M$9:$M$531,1,FALSE),"X"))="X"),"","X")</f>
        <v/>
      </c>
      <c r="I96" s="122" t="str">
        <f>IF(((IFERROR(VLOOKUP($B96,'Main Table'!$Q$9:$Q$531,1,FALSE),"X"))="X"),"","X")</f>
        <v/>
      </c>
      <c r="J96" s="122" t="str">
        <f>IF(((IFERROR(VLOOKUP($B96,'Critical Micelle Conc. (CMC)'!$P$9:$P$514,1,FALSE),"X"))="X"),"","X")</f>
        <v/>
      </c>
      <c r="K96" s="122" t="str">
        <f>IF(((IFERROR(VLOOKUP($B96,pKa!$J$11:$J$531,1,FALSE),"X"))="X"),"","X")</f>
        <v/>
      </c>
      <c r="L96" s="122" t="str">
        <f>IF(((IFERROR(VLOOKUP($B96,'Vapor Pressure (VP)'!$N$13:$N$568,1,FALSE),"X"))="X"),"","X")</f>
        <v/>
      </c>
      <c r="M96" s="122" t="str">
        <f>IF(((IFERROR(VLOOKUP($B96,'Solubility (S)'!$P$9:$P$549,1,FALSE),"X"))="X"),"","X")</f>
        <v/>
      </c>
      <c r="N96" s="122" t="str">
        <f>IF(((IFERROR(VLOOKUP($B96,'Henry''s Constant (KH)'!$O$10:$O$502,1,FALSE),"X"))="X"),"","X")</f>
        <v>X</v>
      </c>
      <c r="O96" s="122" t="str">
        <f>IF(((IFERROR(VLOOKUP($B96,'Log Koc'!$H$9:$H$532,1,FALSE),"X"))="X"),"","X")</f>
        <v/>
      </c>
    </row>
    <row r="97" spans="1:16" s="55" customFormat="1" ht="64" x14ac:dyDescent="0.2">
      <c r="A97" s="450">
        <f t="shared" si="5"/>
        <v>91</v>
      </c>
      <c r="B97" s="497" t="s">
        <v>859</v>
      </c>
      <c r="C97" s="32" t="s">
        <v>533</v>
      </c>
      <c r="D97" s="498" t="s">
        <v>864</v>
      </c>
      <c r="E97" s="486"/>
      <c r="F97" s="56">
        <f t="shared" si="4"/>
        <v>91</v>
      </c>
      <c r="G97" s="122" t="str">
        <f>IF(((IFERROR(VLOOKUP($B97,'Main Table'!$I$9:$I$531,1,FALSE),"X"))="X"),"","X")</f>
        <v/>
      </c>
      <c r="H97" s="122" t="str">
        <f>IF(((IFERROR(VLOOKUP($B97,'Main Table'!$M$9:$M$531,1,FALSE),"X"))="X"),"","X")</f>
        <v/>
      </c>
      <c r="I97" s="122" t="str">
        <f>IF(((IFERROR(VLOOKUP($B97,'Main Table'!$Q$9:$Q$531,1,FALSE),"X"))="X"),"","X")</f>
        <v/>
      </c>
      <c r="J97" s="122" t="str">
        <f>IF(((IFERROR(VLOOKUP($B97,'Critical Micelle Conc. (CMC)'!$P$9:$P$514,1,FALSE),"X"))="X"),"","X")</f>
        <v/>
      </c>
      <c r="K97" s="122" t="str">
        <f>IF(((IFERROR(VLOOKUP($B97,pKa!$J$11:$J$531,1,FALSE),"X"))="X"),"","X")</f>
        <v/>
      </c>
      <c r="L97" s="122" t="str">
        <f>IF(((IFERROR(VLOOKUP($B97,'Vapor Pressure (VP)'!$N$13:$N$568,1,FALSE),"X"))="X"),"","X")</f>
        <v/>
      </c>
      <c r="M97" s="122" t="str">
        <f>IF(((IFERROR(VLOOKUP($B97,'Solubility (S)'!$P$9:$P$549,1,FALSE),"X"))="X"),"","X")</f>
        <v/>
      </c>
      <c r="N97" s="122" t="str">
        <f>IF(((IFERROR(VLOOKUP($B97,'Henry''s Constant (KH)'!$O$10:$O$502,1,FALSE),"X"))="X"),"","X")</f>
        <v/>
      </c>
      <c r="O97" s="122" t="str">
        <f>IF(((IFERROR(VLOOKUP($B97,'Log Koc'!$H$9:$H$532,1,FALSE),"X"))="X"),"","X")</f>
        <v>X</v>
      </c>
    </row>
    <row r="98" spans="1:16" s="55" customFormat="1" ht="64" x14ac:dyDescent="0.2">
      <c r="A98" s="450">
        <f t="shared" si="5"/>
        <v>92</v>
      </c>
      <c r="B98" s="32" t="s">
        <v>490</v>
      </c>
      <c r="C98" s="32" t="s">
        <v>532</v>
      </c>
      <c r="D98" s="33" t="s">
        <v>600</v>
      </c>
      <c r="E98" s="33"/>
      <c r="F98" s="56">
        <f t="shared" si="4"/>
        <v>92</v>
      </c>
      <c r="G98" s="122" t="str">
        <f>IF(((IFERROR(VLOOKUP($B98,'Main Table'!$I$9:$I$531,1,FALSE),"X"))="X"),"","X")</f>
        <v/>
      </c>
      <c r="H98" s="122" t="str">
        <f>IF(((IFERROR(VLOOKUP($B98,'Main Table'!$M$9:$M$531,1,FALSE),"X"))="X"),"","X")</f>
        <v/>
      </c>
      <c r="I98" s="122" t="str">
        <f>IF(((IFERROR(VLOOKUP($B98,'Main Table'!$Q$9:$Q$531,1,FALSE),"X"))="X"),"","X")</f>
        <v/>
      </c>
      <c r="J98" s="122" t="str">
        <f>IF(((IFERROR(VLOOKUP($B98,'Critical Micelle Conc. (CMC)'!$P$9:$P$514,1,FALSE),"X"))="X"),"","X")</f>
        <v>X</v>
      </c>
      <c r="K98" s="122" t="str">
        <f>IF(((IFERROR(VLOOKUP($B98,pKa!$J$11:$J$531,1,FALSE),"X"))="X"),"","X")</f>
        <v/>
      </c>
      <c r="L98" s="122" t="str">
        <f>IF(((IFERROR(VLOOKUP($B98,'Vapor Pressure (VP)'!$N$13:$N$568,1,FALSE),"X"))="X"),"","X")</f>
        <v/>
      </c>
      <c r="M98" s="122" t="str">
        <f>IF(((IFERROR(VLOOKUP($B98,'Solubility (S)'!$P$9:$P$549,1,FALSE),"X"))="X"),"","X")</f>
        <v/>
      </c>
      <c r="N98" s="122" t="str">
        <f>IF(((IFERROR(VLOOKUP($B98,'Henry''s Constant (KH)'!$O$10:$O$502,1,FALSE),"X"))="X"),"","X")</f>
        <v/>
      </c>
      <c r="O98" s="122" t="str">
        <f>IF(((IFERROR(VLOOKUP($B98,'Log Koc'!$H$9:$H$532,1,FALSE),"X"))="X"),"","X")</f>
        <v/>
      </c>
    </row>
    <row r="99" spans="1:16" s="55" customFormat="1" ht="64" x14ac:dyDescent="0.2">
      <c r="A99" s="450">
        <f t="shared" si="5"/>
        <v>93</v>
      </c>
      <c r="B99" s="120" t="s">
        <v>656</v>
      </c>
      <c r="C99" s="32" t="s">
        <v>533</v>
      </c>
      <c r="D99" s="496" t="s">
        <v>863</v>
      </c>
      <c r="E99" s="79"/>
      <c r="F99" s="56">
        <f t="shared" si="4"/>
        <v>93</v>
      </c>
      <c r="G99" s="122" t="str">
        <f>IF(((IFERROR(VLOOKUP($B99,'Main Table'!$I$9:$I$531,1,FALSE),"X"))="X"),"","X")</f>
        <v/>
      </c>
      <c r="H99" s="122" t="str">
        <f>IF(((IFERROR(VLOOKUP($B99,'Main Table'!$M$9:$M$531,1,FALSE),"X"))="X"),"","X")</f>
        <v/>
      </c>
      <c r="I99" s="122" t="str">
        <f>IF(((IFERROR(VLOOKUP($B99,'Main Table'!$Q$9:$Q$531,1,FALSE),"X"))="X"),"","X")</f>
        <v/>
      </c>
      <c r="J99" s="122" t="str">
        <f>IF(((IFERROR(VLOOKUP($B99,'Critical Micelle Conc. (CMC)'!$P$9:$P$514,1,FALSE),"X"))="X"),"","X")</f>
        <v/>
      </c>
      <c r="K99" s="122" t="str">
        <f>IF(((IFERROR(VLOOKUP($B99,pKa!$J$11:$J$531,1,FALSE),"X"))="X"),"","X")</f>
        <v/>
      </c>
      <c r="L99" s="122" t="str">
        <f>IF(((IFERROR(VLOOKUP($B99,'Vapor Pressure (VP)'!$N$13:$N$568,1,FALSE),"X"))="X"),"","X")</f>
        <v/>
      </c>
      <c r="M99" s="122" t="str">
        <f>IF(((IFERROR(VLOOKUP($B99,'Solubility (S)'!$P$9:$P$549,1,FALSE),"X"))="X"),"","X")</f>
        <v/>
      </c>
      <c r="N99" s="122" t="str">
        <f>IF(((IFERROR(VLOOKUP($B99,'Henry''s Constant (KH)'!$O$10:$O$502,1,FALSE),"X"))="X"),"","X")</f>
        <v>X</v>
      </c>
      <c r="O99" s="122" t="str">
        <f>IF(((IFERROR(VLOOKUP($B99,'Log Koc'!$H$9:$H$532,1,FALSE),"X"))="X"),"","X")</f>
        <v/>
      </c>
    </row>
    <row r="100" spans="1:16" s="55" customFormat="1" ht="80" x14ac:dyDescent="0.2">
      <c r="A100" s="450">
        <f t="shared" si="5"/>
        <v>94</v>
      </c>
      <c r="B100" s="31" t="s">
        <v>601</v>
      </c>
      <c r="C100" s="32" t="s">
        <v>533</v>
      </c>
      <c r="D100" s="34" t="s">
        <v>698</v>
      </c>
      <c r="E100" s="33" t="s">
        <v>171</v>
      </c>
      <c r="F100" s="56">
        <f t="shared" si="4"/>
        <v>94</v>
      </c>
      <c r="G100" s="122" t="str">
        <f>IF(((IFERROR(VLOOKUP($B100,'Main Table'!$I$9:$I$531,1,FALSE),"X"))="X"),"","X")</f>
        <v/>
      </c>
      <c r="H100" s="122" t="str">
        <f>IF(((IFERROR(VLOOKUP($B100,'Main Table'!$M$9:$M$531,1,FALSE),"X"))="X"),"","X")</f>
        <v/>
      </c>
      <c r="I100" s="122" t="str">
        <f>IF(((IFERROR(VLOOKUP($B100,'Main Table'!$Q$9:$Q$531,1,FALSE),"X"))="X"),"","X")</f>
        <v/>
      </c>
      <c r="J100" s="122" t="str">
        <f>IF(((IFERROR(VLOOKUP($B100,'Critical Micelle Conc. (CMC)'!$P$9:$P$514,1,FALSE),"X"))="X"),"","X")</f>
        <v/>
      </c>
      <c r="K100" s="122" t="str">
        <f>IF(((IFERROR(VLOOKUP($B100,pKa!$J$11:$J$531,1,FALSE),"X"))="X"),"","X")</f>
        <v/>
      </c>
      <c r="L100" s="122" t="str">
        <f>IF(((IFERROR(VLOOKUP($B100,'Vapor Pressure (VP)'!$N$13:$N$568,1,FALSE),"X"))="X"),"","X")</f>
        <v/>
      </c>
      <c r="M100" s="122" t="str">
        <f>IF(((IFERROR(VLOOKUP($B100,'Solubility (S)'!$P$9:$P$549,1,FALSE),"X"))="X"),"","X")</f>
        <v/>
      </c>
      <c r="N100" s="122" t="str">
        <f>IF(((IFERROR(VLOOKUP($B100,'Henry''s Constant (KH)'!$O$10:$O$502,1,FALSE),"X"))="X"),"","X")</f>
        <v/>
      </c>
      <c r="O100" s="122" t="str">
        <f>IF(((IFERROR(VLOOKUP($B100,'Log Koc'!$H$9:$H$532,1,FALSE),"X"))="X"),"","X")</f>
        <v>X</v>
      </c>
    </row>
    <row r="101" spans="1:16" s="55" customFormat="1" ht="48" x14ac:dyDescent="0.2">
      <c r="A101" s="450">
        <f t="shared" si="5"/>
        <v>95</v>
      </c>
      <c r="B101" s="31" t="s">
        <v>823</v>
      </c>
      <c r="C101" s="32" t="s">
        <v>533</v>
      </c>
      <c r="D101" s="34" t="s">
        <v>824</v>
      </c>
      <c r="E101" s="33"/>
      <c r="F101" s="482">
        <f t="shared" si="4"/>
        <v>95</v>
      </c>
      <c r="G101" s="122" t="str">
        <f>IF(((IFERROR(VLOOKUP($B101,'Main Table'!$I$9:$I$531,1,FALSE),"X"))="X"),"","X")</f>
        <v/>
      </c>
      <c r="H101" s="122" t="str">
        <f>IF(((IFERROR(VLOOKUP($B101,'Main Table'!$M$9:$M$531,1,FALSE),"X"))="X"),"","X")</f>
        <v>X</v>
      </c>
      <c r="I101" s="122" t="str">
        <f>IF(((IFERROR(VLOOKUP($B101,'Main Table'!$Q$9:$Q$531,1,FALSE),"X"))="X"),"","X")</f>
        <v/>
      </c>
      <c r="J101" s="122" t="str">
        <f>IF(((IFERROR(VLOOKUP($B101,'Critical Micelle Conc. (CMC)'!$P$9:$P$514,1,FALSE),"X"))="X"),"","X")</f>
        <v/>
      </c>
      <c r="K101" s="122" t="str">
        <f>IF(((IFERROR(VLOOKUP($B101,pKa!$J$11:$J$531,1,FALSE),"X"))="X"),"","X")</f>
        <v/>
      </c>
      <c r="L101" s="122" t="str">
        <f>IF(((IFERROR(VLOOKUP($B101,'Vapor Pressure (VP)'!$N$13:$N$568,1,FALSE),"X"))="X"),"","X")</f>
        <v>X</v>
      </c>
      <c r="M101" s="122" t="str">
        <f>IF(((IFERROR(VLOOKUP($B101,'Solubility (S)'!$P$9:$P$549,1,FALSE),"X"))="X"),"","X")</f>
        <v/>
      </c>
      <c r="N101" s="122" t="str">
        <f>IF(((IFERROR(VLOOKUP($B101,'Henry''s Constant (KH)'!$O$10:$O$502,1,FALSE),"X"))="X"),"","X")</f>
        <v/>
      </c>
      <c r="O101" s="122" t="str">
        <f>IF(((IFERROR(VLOOKUP($B101,'Log Koc'!$H$9:$H$532,1,FALSE),"X"))="X"),"","X")</f>
        <v/>
      </c>
    </row>
    <row r="102" spans="1:16" s="55" customFormat="1" ht="48" x14ac:dyDescent="0.2">
      <c r="A102" s="450">
        <f t="shared" ref="A102:A103" si="6">A101+1</f>
        <v>96</v>
      </c>
      <c r="B102" s="31" t="s">
        <v>1027</v>
      </c>
      <c r="C102" s="32" t="s">
        <v>533</v>
      </c>
      <c r="D102" s="34" t="s">
        <v>1028</v>
      </c>
      <c r="E102" s="33"/>
      <c r="F102" s="482">
        <f t="shared" si="4"/>
        <v>96</v>
      </c>
      <c r="G102" s="122" t="str">
        <f>IF(((IFERROR(VLOOKUP($B102,'Main Table'!$I$9:$I$531,1,FALSE),"X"))="X"),"","X")</f>
        <v/>
      </c>
      <c r="H102" s="122" t="str">
        <f>IF(((IFERROR(VLOOKUP($B102,'Main Table'!$M$9:$M$531,1,FALSE),"X"))="X"),"","X")</f>
        <v/>
      </c>
      <c r="I102" s="122" t="str">
        <f>IF(((IFERROR(VLOOKUP($B102,'Main Table'!$Q$9:$Q$531,1,FALSE),"X"))="X"),"","X")</f>
        <v/>
      </c>
      <c r="J102" s="122" t="str">
        <f>IF(((IFERROR(VLOOKUP($B102,'Critical Micelle Conc. (CMC)'!$P$9:$P$514,1,FALSE),"X"))="X"),"","X")</f>
        <v/>
      </c>
      <c r="K102" s="122" t="str">
        <f>IF(((IFERROR(VLOOKUP($B102,pKa!$J$11:$J$531,1,FALSE),"X"))="X"),"","X")</f>
        <v/>
      </c>
      <c r="L102" s="122" t="str">
        <f>IF(((IFERROR(VLOOKUP($B102,'Vapor Pressure (VP)'!$N$13:$N$568,1,FALSE),"X"))="X"),"","X")</f>
        <v>X</v>
      </c>
      <c r="M102" s="122" t="str">
        <f>IF(((IFERROR(VLOOKUP($B102,'Solubility (S)'!$P$9:$P$549,1,FALSE),"X"))="X"),"","X")</f>
        <v/>
      </c>
      <c r="N102" s="122" t="str">
        <f>IF(((IFERROR(VLOOKUP($B102,'Henry''s Constant (KH)'!$O$10:$O$502,1,FALSE),"X"))="X"),"","X")</f>
        <v/>
      </c>
      <c r="O102" s="122" t="str">
        <f>IF(((IFERROR(VLOOKUP($B102,'Log Koc'!$H$9:$H$532,1,FALSE),"X"))="X"),"","X")</f>
        <v/>
      </c>
    </row>
    <row r="103" spans="1:16" s="55" customFormat="1" ht="64" x14ac:dyDescent="0.2">
      <c r="A103" s="450">
        <f t="shared" si="6"/>
        <v>97</v>
      </c>
      <c r="B103" s="31" t="s">
        <v>519</v>
      </c>
      <c r="C103" s="32" t="s">
        <v>533</v>
      </c>
      <c r="D103" s="34" t="s">
        <v>612</v>
      </c>
      <c r="E103" s="33" t="s">
        <v>172</v>
      </c>
      <c r="F103" s="482">
        <f t="shared" si="4"/>
        <v>97</v>
      </c>
      <c r="G103" s="122" t="str">
        <f>IF(((IFERROR(VLOOKUP($B103,'Main Table'!$I$9:$I$531,1,FALSE),"X"))="X"),"","X")</f>
        <v/>
      </c>
      <c r="H103" s="122" t="str">
        <f>IF(((IFERROR(VLOOKUP($B103,'Main Table'!$M$9:$M$531,1,FALSE),"X"))="X"),"","X")</f>
        <v/>
      </c>
      <c r="I103" s="122" t="str">
        <f>IF(((IFERROR(VLOOKUP($B103,'Main Table'!$Q$9:$Q$531,1,FALSE),"X"))="X"),"","X")</f>
        <v/>
      </c>
      <c r="J103" s="122" t="str">
        <f>IF(((IFERROR(VLOOKUP($B103,'Critical Micelle Conc. (CMC)'!$P$9:$P$514,1,FALSE),"X"))="X"),"","X")</f>
        <v/>
      </c>
      <c r="K103" s="122" t="str">
        <f>IF(((IFERROR(VLOOKUP($B103,pKa!$J$11:$J$531,1,FALSE),"X"))="X"),"","X")</f>
        <v/>
      </c>
      <c r="L103" s="122" t="str">
        <f>IF(((IFERROR(VLOOKUP($B103,'Vapor Pressure (VP)'!$N$13:$N$568,1,FALSE),"X"))="X"),"","X")</f>
        <v/>
      </c>
      <c r="M103" s="122" t="str">
        <f>IF(((IFERROR(VLOOKUP($B103,'Solubility (S)'!$P$9:$P$549,1,FALSE),"X"))="X"),"","X")</f>
        <v/>
      </c>
      <c r="N103" s="122" t="str">
        <f>IF(((IFERROR(VLOOKUP($B103,'Henry''s Constant (KH)'!$O$10:$O$502,1,FALSE),"X"))="X"),"","X")</f>
        <v/>
      </c>
      <c r="O103" s="122" t="str">
        <f>IF(((IFERROR(VLOOKUP($B103,'Log Koc'!$H$9:$H$532,1,FALSE),"X"))="X"),"","X")</f>
        <v>X</v>
      </c>
      <c r="P103"/>
    </row>
    <row r="104" spans="1:16" s="55" customFormat="1" x14ac:dyDescent="0.2">
      <c r="A104" s="790"/>
      <c r="B104" s="791"/>
      <c r="C104" s="784"/>
      <c r="D104" s="792"/>
      <c r="E104" s="793"/>
      <c r="F104" s="62"/>
      <c r="G104" s="403"/>
      <c r="H104" s="403"/>
      <c r="I104" s="403"/>
      <c r="J104" s="403"/>
      <c r="K104" s="403"/>
      <c r="L104" s="403"/>
      <c r="M104" s="403"/>
      <c r="N104" s="403"/>
      <c r="O104" s="403"/>
      <c r="P104"/>
    </row>
    <row r="105" spans="1:16" s="55" customFormat="1" ht="29.25" customHeight="1" x14ac:dyDescent="0.2">
      <c r="A105" s="812" t="s">
        <v>815</v>
      </c>
      <c r="B105" s="812"/>
      <c r="C105" s="812"/>
      <c r="D105" s="812"/>
      <c r="E105" s="812"/>
      <c r="F105" s="62"/>
      <c r="L105" s="403" t="str">
        <f>IF(((IFERROR(VLOOKUP($B105,'Vapor Pressure (VP)'!$N$13:$N$568,1,FALSE),"X"))="X"),"","X")</f>
        <v/>
      </c>
      <c r="M105" s="403" t="str">
        <f>IF(((IFERROR(VLOOKUP($B105,'Solubility (S)'!$P$9:$P$549,1,FALSE),"X"))="X"),"","X")</f>
        <v/>
      </c>
    </row>
    <row r="106" spans="1:16" s="55" customFormat="1" x14ac:dyDescent="0.2">
      <c r="B106" s="783"/>
      <c r="C106" s="784"/>
      <c r="E106" s="783"/>
      <c r="F106" s="62"/>
      <c r="L106" s="403" t="str">
        <f>IF(((IFERROR(VLOOKUP($B106,'Vapor Pressure (VP)'!$N$13:$N$568,1,FALSE),"X"))="X"),"","X")</f>
        <v/>
      </c>
      <c r="M106" s="403" t="str">
        <f>IF(((IFERROR(VLOOKUP($B106,'Solubility (S)'!$P$9:$P$549,1,FALSE),"X"))="X"),"","X")</f>
        <v/>
      </c>
    </row>
    <row r="107" spans="1:16" s="55" customFormat="1" x14ac:dyDescent="0.2">
      <c r="B107" s="783"/>
      <c r="C107" s="784"/>
      <c r="E107" s="783"/>
      <c r="F107" s="62"/>
      <c r="L107" s="403" t="str">
        <f>IF(((IFERROR(VLOOKUP($B107,'Vapor Pressure (VP)'!$N$13:$N$568,1,FALSE),"X"))="X"),"","X")</f>
        <v/>
      </c>
      <c r="M107" s="403" t="str">
        <f>IF(((IFERROR(VLOOKUP($B107,'Solubility (S)'!$P$9:$P$549,1,FALSE),"X"))="X"),"","X")</f>
        <v/>
      </c>
    </row>
    <row r="108" spans="1:16" s="55" customFormat="1" x14ac:dyDescent="0.2">
      <c r="B108" s="783"/>
      <c r="C108" s="784"/>
      <c r="E108" s="783"/>
      <c r="F108" s="62"/>
      <c r="L108" s="403" t="str">
        <f>IF(((IFERROR(VLOOKUP($B108,'Vapor Pressure (VP)'!$N$13:$N$568,1,FALSE),"X"))="X"),"","X")</f>
        <v/>
      </c>
      <c r="M108" s="403" t="str">
        <f>IF(((IFERROR(VLOOKUP($B108,'Solubility (S)'!$P$9:$P$549,1,FALSE),"X"))="X"),"","X")</f>
        <v/>
      </c>
    </row>
    <row r="109" spans="1:16" s="55" customFormat="1" x14ac:dyDescent="0.2">
      <c r="B109" s="783"/>
      <c r="C109" s="784"/>
      <c r="E109" s="783"/>
      <c r="F109" s="62"/>
      <c r="L109" s="403" t="str">
        <f>IF(((IFERROR(VLOOKUP($B109,'Vapor Pressure (VP)'!$N$13:$N$568,1,FALSE),"X"))="X"),"","X")</f>
        <v/>
      </c>
      <c r="M109" s="403" t="str">
        <f>IF(((IFERROR(VLOOKUP($B109,'Solubility (S)'!$P$9:$P$549,1,FALSE),"X"))="X"),"","X")</f>
        <v/>
      </c>
    </row>
    <row r="110" spans="1:16" s="55" customFormat="1" x14ac:dyDescent="0.2">
      <c r="B110" s="783"/>
      <c r="C110" s="784"/>
      <c r="E110" s="783"/>
      <c r="F110" s="62"/>
      <c r="L110" s="403" t="str">
        <f>IF(((IFERROR(VLOOKUP($B110,'Vapor Pressure (VP)'!$N$13:$N$568,1,FALSE),"X"))="X"),"","X")</f>
        <v/>
      </c>
      <c r="M110" s="403" t="str">
        <f>IF(((IFERROR(VLOOKUP($B110,'Solubility (S)'!$P$9:$P$549,1,FALSE),"X"))="X"),"","X")</f>
        <v/>
      </c>
    </row>
    <row r="111" spans="1:16" s="55" customFormat="1" x14ac:dyDescent="0.2">
      <c r="B111" s="783"/>
      <c r="C111" s="784"/>
      <c r="E111" s="783"/>
      <c r="F111" s="62"/>
      <c r="L111" s="403" t="str">
        <f>IF(((IFERROR(VLOOKUP($B111,'Vapor Pressure (VP)'!$N$13:$N$568,1,FALSE),"X"))="X"),"","X")</f>
        <v/>
      </c>
      <c r="M111" s="403" t="str">
        <f>IF(((IFERROR(VLOOKUP($B111,'Solubility (S)'!$P$9:$P$549,1,FALSE),"X"))="X"),"","X")</f>
        <v/>
      </c>
    </row>
    <row r="112" spans="1:16" s="55" customFormat="1" x14ac:dyDescent="0.2">
      <c r="B112" s="783"/>
      <c r="C112" s="784"/>
      <c r="E112" s="783"/>
      <c r="F112" s="62"/>
      <c r="L112" s="403" t="str">
        <f>IF(((IFERROR(VLOOKUP($B112,'Vapor Pressure (VP)'!$N$13:$N$568,1,FALSE),"X"))="X"),"","X")</f>
        <v/>
      </c>
      <c r="M112" s="403" t="str">
        <f>IF(((IFERROR(VLOOKUP($B112,'Solubility (S)'!$P$9:$P$549,1,FALSE),"X"))="X"),"","X")</f>
        <v/>
      </c>
    </row>
    <row r="113" spans="2:13" s="55" customFormat="1" x14ac:dyDescent="0.2">
      <c r="B113" s="783"/>
      <c r="C113" s="784"/>
      <c r="E113" s="783"/>
      <c r="F113" s="62"/>
      <c r="L113" s="403" t="str">
        <f>IF(((IFERROR(VLOOKUP($B113,'Vapor Pressure (VP)'!$N$13:$N$568,1,FALSE),"X"))="X"),"","X")</f>
        <v/>
      </c>
      <c r="M113" s="403" t="str">
        <f>IF(((IFERROR(VLOOKUP($B113,'Solubility (S)'!$P$9:$P$549,1,FALSE),"X"))="X"),"","X")</f>
        <v/>
      </c>
    </row>
    <row r="114" spans="2:13" s="55" customFormat="1" x14ac:dyDescent="0.2">
      <c r="B114" s="783"/>
      <c r="C114" s="784"/>
      <c r="E114" s="783"/>
      <c r="F114" s="62"/>
      <c r="L114" s="403" t="str">
        <f>IF(((IFERROR(VLOOKUP($B114,'Vapor Pressure (VP)'!$N$13:$N$568,1,FALSE),"X"))="X"),"","X")</f>
        <v/>
      </c>
      <c r="M114" s="403" t="str">
        <f>IF(((IFERROR(VLOOKUP($B114,'Solubility (S)'!$P$9:$P$549,1,FALSE),"X"))="X"),"","X")</f>
        <v/>
      </c>
    </row>
    <row r="115" spans="2:13" s="55" customFormat="1" x14ac:dyDescent="0.2">
      <c r="B115" s="783"/>
      <c r="C115" s="784"/>
      <c r="E115" s="783"/>
      <c r="F115" s="62"/>
      <c r="L115" s="403" t="str">
        <f>IF(((IFERROR(VLOOKUP($B115,'Vapor Pressure (VP)'!$N$13:$N$568,1,FALSE),"X"))="X"),"","X")</f>
        <v/>
      </c>
      <c r="M115" s="403" t="str">
        <f>IF(((IFERROR(VLOOKUP($B115,'Solubility (S)'!$P$9:$P$549,1,FALSE),"X"))="X"),"","X")</f>
        <v/>
      </c>
    </row>
    <row r="116" spans="2:13" s="55" customFormat="1" x14ac:dyDescent="0.2">
      <c r="B116" s="783"/>
      <c r="C116" s="784"/>
      <c r="E116" s="783"/>
      <c r="F116" s="62"/>
      <c r="L116" s="403" t="str">
        <f>IF(((IFERROR(VLOOKUP($B116,'Vapor Pressure (VP)'!$N$13:$N$568,1,FALSE),"X"))="X"),"","X")</f>
        <v/>
      </c>
      <c r="M116" s="403" t="str">
        <f>IF(((IFERROR(VLOOKUP($B116,'Solubility (S)'!$P$9:$P$549,1,FALSE),"X"))="X"),"","X")</f>
        <v/>
      </c>
    </row>
    <row r="117" spans="2:13" s="55" customFormat="1" x14ac:dyDescent="0.2">
      <c r="B117" s="783"/>
      <c r="C117" s="784"/>
      <c r="E117" s="783"/>
      <c r="F117" s="62"/>
      <c r="L117" s="403" t="str">
        <f>IF(((IFERROR(VLOOKUP($B117,'Vapor Pressure (VP)'!$N$13:$N$568,1,FALSE),"X"))="X"),"","X")</f>
        <v/>
      </c>
      <c r="M117" s="403" t="str">
        <f>IF(((IFERROR(VLOOKUP($B117,'Solubility (S)'!$P$9:$P$549,1,FALSE),"X"))="X"),"","X")</f>
        <v/>
      </c>
    </row>
    <row r="118" spans="2:13" s="55" customFormat="1" x14ac:dyDescent="0.2">
      <c r="B118" s="783"/>
      <c r="C118" s="784"/>
      <c r="E118" s="783"/>
      <c r="F118" s="62"/>
      <c r="L118" s="403" t="str">
        <f>IF(((IFERROR(VLOOKUP($B118,'Vapor Pressure (VP)'!$N$13:$N$568,1,FALSE),"X"))="X"),"","X")</f>
        <v/>
      </c>
      <c r="M118" s="403" t="str">
        <f>IF(((IFERROR(VLOOKUP($B118,'Solubility (S)'!$P$9:$P$549,1,FALSE),"X"))="X"),"","X")</f>
        <v/>
      </c>
    </row>
    <row r="119" spans="2:13" s="55" customFormat="1" x14ac:dyDescent="0.2">
      <c r="B119" s="783"/>
      <c r="C119" s="784"/>
      <c r="E119" s="783"/>
      <c r="F119" s="62"/>
      <c r="L119" s="403" t="str">
        <f>IF(((IFERROR(VLOOKUP($B119,'Vapor Pressure (VP)'!$N$13:$N$568,1,FALSE),"X"))="X"),"","X")</f>
        <v/>
      </c>
      <c r="M119" s="403" t="str">
        <f>IF(((IFERROR(VLOOKUP($B119,'Solubility (S)'!$P$9:$P$549,1,FALSE),"X"))="X"),"","X")</f>
        <v/>
      </c>
    </row>
    <row r="120" spans="2:13" s="55" customFormat="1" x14ac:dyDescent="0.2">
      <c r="B120" s="783"/>
      <c r="C120" s="784"/>
      <c r="E120" s="783"/>
      <c r="F120" s="62"/>
      <c r="L120" s="403" t="str">
        <f>IF(((IFERROR(VLOOKUP($B120,'Vapor Pressure (VP)'!$N$13:$N$568,1,FALSE),"X"))="X"),"","X")</f>
        <v/>
      </c>
      <c r="M120" s="403" t="str">
        <f>IF(((IFERROR(VLOOKUP($B120,'Solubility (S)'!$P$9:$P$549,1,FALSE),"X"))="X"),"","X")</f>
        <v/>
      </c>
    </row>
    <row r="121" spans="2:13" s="55" customFormat="1" x14ac:dyDescent="0.2">
      <c r="B121" s="783"/>
      <c r="C121" s="784"/>
      <c r="E121" s="783"/>
      <c r="F121" s="62"/>
      <c r="L121" s="403" t="str">
        <f>IF(((IFERROR(VLOOKUP($B121,'Vapor Pressure (VP)'!$N$13:$N$568,1,FALSE),"X"))="X"),"","X")</f>
        <v/>
      </c>
      <c r="M121" s="403" t="str">
        <f>IF(((IFERROR(VLOOKUP($B121,'Solubility (S)'!$P$9:$P$549,1,FALSE),"X"))="X"),"","X")</f>
        <v/>
      </c>
    </row>
    <row r="122" spans="2:13" s="55" customFormat="1" x14ac:dyDescent="0.2">
      <c r="B122" s="783"/>
      <c r="C122" s="784"/>
      <c r="E122" s="783"/>
      <c r="F122" s="62"/>
      <c r="L122" s="403" t="str">
        <f>IF(((IFERROR(VLOOKUP($B122,'Vapor Pressure (VP)'!$N$13:$N$568,1,FALSE),"X"))="X"),"","X")</f>
        <v/>
      </c>
      <c r="M122" s="403" t="str">
        <f>IF(((IFERROR(VLOOKUP($B122,'Solubility (S)'!$P$9:$P$549,1,FALSE),"X"))="X"),"","X")</f>
        <v/>
      </c>
    </row>
    <row r="123" spans="2:13" x14ac:dyDescent="0.2">
      <c r="F123" s="62"/>
      <c r="L123" s="403" t="str">
        <f>IF(((IFERROR(VLOOKUP($B123,'Vapor Pressure (VP)'!$N$13:$N$568,1,FALSE),"X"))="X"),"","X")</f>
        <v/>
      </c>
      <c r="M123" s="403" t="str">
        <f>IF(((IFERROR(VLOOKUP($B123,'Solubility (S)'!$P$9:$P$549,1,FALSE),"X"))="X"),"","X")</f>
        <v/>
      </c>
    </row>
  </sheetData>
  <sheetProtection algorithmName="SHA-512" hashValue="4bLGpo7aT+KHFt7wGjauSf6cBYLobjDSqqTjXqoghsPbmkctzrWfFrS8xwqOr4SoXBCiXCzAhTjmd7VUuGW27w==" saltValue="QOBfJVPgCBw0Qv6mSm+3FA==" spinCount="100000" sheet="1" objects="1" scenarios="1"/>
  <sortState xmlns:xlrd2="http://schemas.microsoft.com/office/spreadsheetml/2017/richdata2" ref="A7:O103">
    <sortCondition ref="B7:B103"/>
  </sortState>
  <mergeCells count="3">
    <mergeCell ref="G5:O5"/>
    <mergeCell ref="A2:O2"/>
    <mergeCell ref="A105:E105"/>
  </mergeCells>
  <conditionalFormatting sqref="C7:C104 C106:C122">
    <cfRule type="containsText" dxfId="0" priority="1" operator="containsText" text="Secondary">
      <formula>NOT(ISERROR(SEARCH("Secondary",C7)))</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ReadMe</vt:lpstr>
      <vt:lpstr>Main Table</vt:lpstr>
      <vt:lpstr>Solubility (S)</vt:lpstr>
      <vt:lpstr>Vapor Pressure (VP)</vt:lpstr>
      <vt:lpstr>Henry's Constant (KH)</vt:lpstr>
      <vt:lpstr>Critical Micelle Conc. (CMC)</vt:lpstr>
      <vt:lpstr>Log Koc</vt:lpstr>
      <vt:lpstr>pKa</vt:lpstr>
      <vt:lpstr>References</vt:lpstr>
      <vt:lpstr>Constants</vt:lpstr>
      <vt:lpstr>'Main Table'!OLE_LINK387</vt:lpstr>
      <vt:lpstr>'Main Table'!OLE_LINK482</vt:lpstr>
      <vt:lpstr>'Main Table'!OLE_LINK51</vt:lpstr>
      <vt:lpstr>'Main Table'!OLE_LINK79</vt:lpstr>
      <vt:lpstr>R_atm</vt:lpstr>
      <vt:lpstr>R_Pa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Lesley Hay Wilson</cp:lastModifiedBy>
  <cp:lastPrinted>2021-08-18T14:15:33Z</cp:lastPrinted>
  <dcterms:created xsi:type="dcterms:W3CDTF">2017-04-26T21:25:55Z</dcterms:created>
  <dcterms:modified xsi:type="dcterms:W3CDTF">2023-10-09T19:25:34Z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